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1640" activeTab="0"/>
  </bookViews>
  <sheets>
    <sheet name="Учебный план" sheetId="1" r:id="rId1"/>
    <sheet name="план по семестрам" sheetId="2" r:id="rId2"/>
  </sheets>
  <definedNames/>
  <calcPr fullCalcOnLoad="1"/>
</workbook>
</file>

<file path=xl/sharedStrings.xml><?xml version="1.0" encoding="utf-8"?>
<sst xmlns="http://schemas.openxmlformats.org/spreadsheetml/2006/main" count="540" uniqueCount="183">
  <si>
    <t>Философия</t>
  </si>
  <si>
    <t>Иностранный язык</t>
  </si>
  <si>
    <t>Маркетинг</t>
  </si>
  <si>
    <t>Право</t>
  </si>
  <si>
    <t>Математический анализ</t>
  </si>
  <si>
    <t>Линейная алгебра</t>
  </si>
  <si>
    <t>Математическая статистика</t>
  </si>
  <si>
    <t>Теория игр</t>
  </si>
  <si>
    <t>Математический анализ 2</t>
  </si>
  <si>
    <t>Колличественные методы в прикладной экономике</t>
  </si>
  <si>
    <t>Введение в проектный анализ</t>
  </si>
  <si>
    <t>Моделирование экономических процессов</t>
  </si>
  <si>
    <t>Социология</t>
  </si>
  <si>
    <t>Психология</t>
  </si>
  <si>
    <t>Логика</t>
  </si>
  <si>
    <t>Отечественная история</t>
  </si>
  <si>
    <t>Гражданское право</t>
  </si>
  <si>
    <t>Безопасность жизнедеятельности</t>
  </si>
  <si>
    <t>Бухгалтерский учет и анализ</t>
  </si>
  <si>
    <t>Макроэкономическое планирование и прогнозирование</t>
  </si>
  <si>
    <t>Менеджмент</t>
  </si>
  <si>
    <t>Мировая экономика и международные экономические отношения</t>
  </si>
  <si>
    <t>Теория финансов</t>
  </si>
  <si>
    <t>Финансовые рынки</t>
  </si>
  <si>
    <t>Многомерный статистический анализ</t>
  </si>
  <si>
    <t>История экономических учений</t>
  </si>
  <si>
    <t>Политология</t>
  </si>
  <si>
    <t>Теория общественного богатства</t>
  </si>
  <si>
    <t>Институциональная экономика</t>
  </si>
  <si>
    <t>Основы демографии</t>
  </si>
  <si>
    <t>Экономика труда</t>
  </si>
  <si>
    <t>Политическая экономия</t>
  </si>
  <si>
    <t>Экономика отраслевых рынков</t>
  </si>
  <si>
    <t>Экономика общественного сектора</t>
  </si>
  <si>
    <t>Экономика АПК</t>
  </si>
  <si>
    <t>Экономика природопользования</t>
  </si>
  <si>
    <t>Информационные бухгалтерские системы</t>
  </si>
  <si>
    <t>Региональная экономика</t>
  </si>
  <si>
    <t>Экономика социальной сферы</t>
  </si>
  <si>
    <t>Экономика персонала</t>
  </si>
  <si>
    <t>Экономика инноваций</t>
  </si>
  <si>
    <t>Методы государственного регулирования экономики</t>
  </si>
  <si>
    <t>Международные стандарты учета и аудита</t>
  </si>
  <si>
    <t>Теория государственных финансов</t>
  </si>
  <si>
    <t>Анализ хозяйственной деятельности</t>
  </si>
  <si>
    <t>Управленческий учет</t>
  </si>
  <si>
    <t>Теория экономического развития</t>
  </si>
  <si>
    <t>Международные стандарты финансовой отчетности</t>
  </si>
  <si>
    <t>Экономика информации</t>
  </si>
  <si>
    <t>Корпоративные финансы</t>
  </si>
  <si>
    <t>семестр</t>
  </si>
  <si>
    <t>Практика</t>
  </si>
  <si>
    <t>Выпускная работа</t>
  </si>
  <si>
    <t>всего</t>
  </si>
  <si>
    <t>Естествознание для
 экономистов</t>
  </si>
  <si>
    <t>Экономическая информатика</t>
  </si>
  <si>
    <t>Физическая культура</t>
  </si>
  <si>
    <t>зачет</t>
  </si>
  <si>
    <t>экзамен</t>
  </si>
  <si>
    <t>Информационные системы в управлении организацией</t>
  </si>
  <si>
    <t>Технологии фондовых рынков</t>
  </si>
  <si>
    <t xml:space="preserve">Исследование операций </t>
  </si>
  <si>
    <t>Экономика народонаселения</t>
  </si>
  <si>
    <t>форма 
отчетности</t>
  </si>
  <si>
    <t>Наименование 
дисциплины</t>
  </si>
  <si>
    <t>Обязательные</t>
  </si>
  <si>
    <t>Микроэкономика 1</t>
  </si>
  <si>
    <t>Математический анализ 1</t>
  </si>
  <si>
    <t>Итого</t>
  </si>
  <si>
    <t xml:space="preserve">Трудоемкость
 в 
кредитах </t>
  </si>
  <si>
    <t>Количество экзаменов и зачетов
( без физкультуры)</t>
  </si>
  <si>
    <t>2 семестр 16 недель</t>
  </si>
  <si>
    <t>Микроэкономика 2</t>
  </si>
  <si>
    <t>Макроэкономика 1</t>
  </si>
  <si>
    <t>Макроэкономика 2</t>
  </si>
  <si>
    <t>Основы предпринимательства</t>
  </si>
  <si>
    <t xml:space="preserve">Трудоемкость
 в кредитах </t>
  </si>
  <si>
    <t>3 семестр 16 недель</t>
  </si>
  <si>
    <t>Теория вероятности</t>
  </si>
  <si>
    <t xml:space="preserve">История экономических учений </t>
  </si>
  <si>
    <t xml:space="preserve">по выбору студента </t>
  </si>
  <si>
    <t>4 семестр 16 недель</t>
  </si>
  <si>
    <t>5 семестр 16 недель</t>
  </si>
  <si>
    <t>Естествознание для экономистов</t>
  </si>
  <si>
    <t>Количественные методы в прикладной экономике</t>
  </si>
  <si>
    <t>Количество экзаменов и зачетов</t>
  </si>
  <si>
    <t>6 семестр 16 недель</t>
  </si>
  <si>
    <t>7 семестр 16 недель</t>
  </si>
  <si>
    <t xml:space="preserve">2 из 4 ( по 3 кредита) </t>
  </si>
  <si>
    <t>Налоги и налогообложение</t>
  </si>
  <si>
    <t>Технология фондовых рынков</t>
  </si>
  <si>
    <t>Государственный экзамен</t>
  </si>
  <si>
    <t>Факультативы</t>
  </si>
  <si>
    <t>Английский язык (профессиональный)</t>
  </si>
  <si>
    <t>Дискретная математика</t>
  </si>
  <si>
    <t>5,6,7,8</t>
  </si>
  <si>
    <t>Алгоритмические языки</t>
  </si>
  <si>
    <t>Немецкий язык</t>
  </si>
  <si>
    <t>Французский язык</t>
  </si>
  <si>
    <t>СПС "Консультант плюс"</t>
  </si>
  <si>
    <t>Электронный бизнес</t>
  </si>
  <si>
    <t>Россия и ВТО</t>
  </si>
  <si>
    <t>Кредиты</t>
  </si>
  <si>
    <t>ВСЕГО</t>
  </si>
  <si>
    <t>в часах</t>
  </si>
  <si>
    <t>самост</t>
  </si>
  <si>
    <t>Часов в неделю</t>
  </si>
  <si>
    <t>ауд</t>
  </si>
  <si>
    <t>конт</t>
  </si>
  <si>
    <t>инд</t>
  </si>
  <si>
    <t>Исследование операций</t>
  </si>
  <si>
    <t>1 семестр 18 недель</t>
  </si>
  <si>
    <t>Эконометрика</t>
  </si>
  <si>
    <t>Макроэкономическое планирование и 
прогнозирование</t>
  </si>
  <si>
    <t>Экономика знаний</t>
  </si>
  <si>
    <t>1 из 3 ( по 4 кредита)</t>
  </si>
  <si>
    <t>1 из 3 (по 3 кредита)</t>
  </si>
  <si>
    <t xml:space="preserve">Эконометрика </t>
  </si>
  <si>
    <t>8 семестр 10 недель</t>
  </si>
  <si>
    <t>Итоговая аттестация</t>
  </si>
  <si>
    <t>История экономики</t>
  </si>
  <si>
    <t>Экономика России</t>
  </si>
  <si>
    <t>Общественный выбор</t>
  </si>
  <si>
    <t>Актуарные расчеты и управление рисками</t>
  </si>
  <si>
    <t>Страховое дело</t>
  </si>
  <si>
    <t>Внешнеэкономическая деятельность</t>
  </si>
  <si>
    <t>Технологии информационных систем</t>
  </si>
  <si>
    <t>по выбору студента (1 из 3) по 4 кредита</t>
  </si>
  <si>
    <t>1 из 4</t>
  </si>
  <si>
    <t>Банковское дело</t>
  </si>
  <si>
    <t>Наименование дисциплин (в том числе практик)</t>
  </si>
  <si>
    <t>Примерное распределение по семестрам</t>
  </si>
  <si>
    <t>1-й семестр</t>
  </si>
  <si>
    <t> 2-й семестр</t>
  </si>
  <si>
    <t>3-й семестр</t>
  </si>
  <si>
    <t> 4-й семестр</t>
  </si>
  <si>
    <t>5-й семестр</t>
  </si>
  <si>
    <t> 6-й семестр</t>
  </si>
  <si>
    <t>7-й семестр</t>
  </si>
  <si>
    <t>8-й семестр</t>
  </si>
  <si>
    <t>Количество недель</t>
  </si>
  <si>
    <t>Б.1.</t>
  </si>
  <si>
    <t>Гуманитарные, социальные и экономические дисциплины</t>
  </si>
  <si>
    <t>Базовая часть</t>
  </si>
  <si>
    <t>Форма  аттестации</t>
  </si>
  <si>
    <t>экз</t>
  </si>
  <si>
    <t>Вариативная часть (по выбору студента)</t>
  </si>
  <si>
    <t>Математический и естественнонаучный цикл</t>
  </si>
  <si>
    <t>Б.2</t>
  </si>
  <si>
    <t>Профессиональный цикл</t>
  </si>
  <si>
    <t>Б.3</t>
  </si>
  <si>
    <t xml:space="preserve">Б.4 </t>
  </si>
  <si>
    <t>х</t>
  </si>
  <si>
    <t>Б.5</t>
  </si>
  <si>
    <t>Учебные и производственные практики</t>
  </si>
  <si>
    <t>Выпускная квалификационная работа</t>
  </si>
  <si>
    <t>Государственный аттестационный экзамен</t>
  </si>
  <si>
    <t>Б.6</t>
  </si>
  <si>
    <t>ВСЕГО ПО ОБЯЗАТЕЛЬНЫМ ДИСЦИПЛИНАМ</t>
  </si>
  <si>
    <t>МОЖНО ВЫБРАТЬ В СЕМЕСТР</t>
  </si>
  <si>
    <t> № п/п</t>
  </si>
  <si>
    <t>Итого дисциплин по выбору (кредиты)</t>
  </si>
  <si>
    <t>Учебных недель</t>
  </si>
  <si>
    <t>Сессия</t>
  </si>
  <si>
    <t>Баланс
 времени</t>
  </si>
  <si>
    <t> Трудоемкость в кредидах</t>
  </si>
  <si>
    <t> Трудоемкость  
в часах</t>
  </si>
  <si>
    <t>Культура речи и деловое общение</t>
  </si>
  <si>
    <t>Статистика</t>
  </si>
  <si>
    <t>Прикладные программные продукты для экономистов</t>
  </si>
  <si>
    <t>Введение в экономическую теорию</t>
  </si>
  <si>
    <t>1 из 2 ( по 3 кредита)</t>
  </si>
  <si>
    <t>1 из 3 ( по 3 кредита)</t>
  </si>
  <si>
    <t>1 из 2 ( по 4 кредита)</t>
  </si>
  <si>
    <t>2 из 4 ( по 4 кредита)</t>
  </si>
  <si>
    <t>2 из 5 ( по 4 кредита)</t>
  </si>
  <si>
    <t xml:space="preserve">                                УЧЕБНЫЙ ПЛАН ПРОГРАММЫ БАКАЛАВРОВ                        ПРОЕКТ
 ПО НАПРАВЛЕНИЮ "ЭКОНОМИКА"</t>
  </si>
  <si>
    <t>Методы и инструменты проведения экономических исследований</t>
  </si>
  <si>
    <t>Методы и инструменты проведения
 экономических исследований</t>
  </si>
  <si>
    <t>Экономические и правовые основы
 интеллектуальной собственности</t>
  </si>
  <si>
    <t>Итоговая государственная аттестация  в том числе:</t>
  </si>
  <si>
    <t>Приложение</t>
  </si>
  <si>
    <t>Приложение 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</si>
</sst>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ck"/>
      <right style="medium"/>
      <top style="thick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13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13" fillId="0" borderId="1" xfId="0" applyFont="1" applyFill="1" applyBorder="1" applyAlignment="1">
      <alignment/>
    </xf>
    <xf numFmtId="0" fontId="13" fillId="0" borderId="1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14" fillId="4" borderId="1" xfId="0" applyFont="1" applyFill="1" applyBorder="1" applyAlignment="1">
      <alignment/>
    </xf>
    <xf numFmtId="0" fontId="8" fillId="4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wrapText="1"/>
    </xf>
    <xf numFmtId="0" fontId="15" fillId="0" borderId="5" xfId="0" applyFont="1" applyBorder="1" applyAlignment="1">
      <alignment horizontal="left"/>
    </xf>
    <xf numFmtId="0" fontId="15" fillId="5" borderId="5" xfId="0" applyFont="1" applyFill="1" applyBorder="1" applyAlignment="1">
      <alignment horizontal="left"/>
    </xf>
    <xf numFmtId="0" fontId="15" fillId="5" borderId="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5" fillId="0" borderId="5" xfId="0" applyFont="1" applyBorder="1" applyAlignment="1">
      <alignment horizontal="left" wrapText="1"/>
    </xf>
    <xf numFmtId="0" fontId="0" fillId="3" borderId="1" xfId="0" applyFill="1" applyBorder="1" applyAlignment="1">
      <alignment/>
    </xf>
    <xf numFmtId="1" fontId="0" fillId="3" borderId="1" xfId="0" applyNumberFormat="1" applyFill="1" applyBorder="1" applyAlignment="1">
      <alignment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/>
    </xf>
    <xf numFmtId="0" fontId="13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5" fillId="6" borderId="5" xfId="0" applyFont="1" applyFill="1" applyBorder="1" applyAlignment="1">
      <alignment horizontal="left"/>
    </xf>
    <xf numFmtId="0" fontId="15" fillId="6" borderId="1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5" fillId="0" borderId="5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17" fillId="0" borderId="0" xfId="0" applyFont="1" applyBorder="1" applyAlignment="1">
      <alignment wrapText="1"/>
    </xf>
    <xf numFmtId="0" fontId="18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18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wrapText="1"/>
    </xf>
    <xf numFmtId="0" fontId="12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/>
    </xf>
    <xf numFmtId="0" fontId="12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16" fillId="0" borderId="3" xfId="0" applyFont="1" applyBorder="1" applyAlignment="1">
      <alignment horizontal="left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9" xfId="0" applyFont="1" applyBorder="1" applyAlignment="1">
      <alignment horizontal="center"/>
    </xf>
    <xf numFmtId="0" fontId="16" fillId="0" borderId="2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13" fillId="0" borderId="5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5" fillId="4" borderId="1" xfId="0" applyFont="1" applyFill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textRotation="90" wrapText="1"/>
    </xf>
    <xf numFmtId="0" fontId="16" fillId="0" borderId="9" xfId="0" applyFont="1" applyBorder="1" applyAlignment="1">
      <alignment horizontal="center" textRotation="90" wrapText="1"/>
    </xf>
    <xf numFmtId="0" fontId="16" fillId="0" borderId="2" xfId="0" applyFont="1" applyBorder="1" applyAlignment="1">
      <alignment horizontal="center" textRotation="90" wrapText="1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16" fillId="0" borderId="1" xfId="0" applyFont="1" applyBorder="1" applyAlignment="1">
      <alignment horizontal="center" textRotation="90" wrapText="1"/>
    </xf>
    <xf numFmtId="0" fontId="12" fillId="0" borderId="1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" xfId="0" applyFont="1" applyBorder="1" applyAlignment="1">
      <alignment horizontal="center" textRotation="90"/>
    </xf>
    <xf numFmtId="0" fontId="0" fillId="5" borderId="1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4" fillId="4" borderId="17" xfId="0" applyFont="1" applyFill="1" applyBorder="1" applyAlignment="1">
      <alignment horizontal="center" textRotation="90" wrapText="1"/>
    </xf>
    <xf numFmtId="0" fontId="4" fillId="4" borderId="18" xfId="0" applyFont="1" applyFill="1" applyBorder="1" applyAlignment="1">
      <alignment horizontal="center" textRotation="90" wrapText="1"/>
    </xf>
    <xf numFmtId="0" fontId="4" fillId="4" borderId="19" xfId="0" applyFont="1" applyFill="1" applyBorder="1" applyAlignment="1">
      <alignment horizontal="center" textRotation="90" wrapText="1"/>
    </xf>
    <xf numFmtId="0" fontId="4" fillId="4" borderId="20" xfId="0" applyFont="1" applyFill="1" applyBorder="1" applyAlignment="1">
      <alignment horizontal="center" textRotation="90" wrapText="1"/>
    </xf>
    <xf numFmtId="0" fontId="4" fillId="4" borderId="21" xfId="0" applyFont="1" applyFill="1" applyBorder="1" applyAlignment="1">
      <alignment horizontal="center" textRotation="90" wrapText="1"/>
    </xf>
    <xf numFmtId="0" fontId="4" fillId="4" borderId="22" xfId="0" applyFont="1" applyFill="1" applyBorder="1" applyAlignment="1">
      <alignment horizontal="center" textRotation="90" wrapText="1"/>
    </xf>
    <xf numFmtId="0" fontId="4" fillId="4" borderId="1" xfId="0" applyFont="1" applyFill="1" applyBorder="1" applyAlignment="1">
      <alignment horizontal="center" textRotation="90" wrapText="1"/>
    </xf>
    <xf numFmtId="0" fontId="11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4" fillId="4" borderId="1" xfId="0" applyFont="1" applyFill="1" applyBorder="1" applyAlignment="1">
      <alignment textRotation="90" wrapText="1"/>
    </xf>
    <xf numFmtId="0" fontId="1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 wrapText="1"/>
    </xf>
    <xf numFmtId="0" fontId="11" fillId="4" borderId="29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125" style="47" customWidth="1"/>
    <col min="2" max="2" width="38.875" style="47" customWidth="1"/>
    <col min="3" max="13" width="9.125" style="47" customWidth="1"/>
  </cols>
  <sheetData>
    <row r="1" spans="9:12" ht="12.75">
      <c r="I1" s="104" t="s">
        <v>181</v>
      </c>
      <c r="J1" s="104"/>
      <c r="K1" s="104"/>
      <c r="L1" s="104"/>
    </row>
    <row r="2" spans="1:12" ht="42" customHeight="1">
      <c r="A2" s="105" t="s">
        <v>176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3:14" ht="12.75">
      <c r="M3" s="91"/>
      <c r="N3" s="50"/>
    </row>
    <row r="4" spans="1:14" ht="53.25" customHeight="1">
      <c r="A4" s="113" t="s">
        <v>160</v>
      </c>
      <c r="B4" s="114" t="s">
        <v>130</v>
      </c>
      <c r="C4" s="101" t="s">
        <v>165</v>
      </c>
      <c r="D4" s="101" t="s">
        <v>166</v>
      </c>
      <c r="E4" s="91" t="s">
        <v>131</v>
      </c>
      <c r="F4" s="91"/>
      <c r="G4" s="91"/>
      <c r="H4" s="91"/>
      <c r="I4" s="91"/>
      <c r="J4" s="91"/>
      <c r="K4" s="91"/>
      <c r="L4" s="91"/>
      <c r="M4" s="106" t="s">
        <v>144</v>
      </c>
      <c r="N4" s="50"/>
    </row>
    <row r="5" spans="1:14" ht="12.75">
      <c r="A5" s="113"/>
      <c r="B5" s="114"/>
      <c r="C5" s="102"/>
      <c r="D5" s="102"/>
      <c r="E5" s="117" t="s">
        <v>132</v>
      </c>
      <c r="F5" s="117" t="s">
        <v>133</v>
      </c>
      <c r="G5" s="117" t="s">
        <v>134</v>
      </c>
      <c r="H5" s="117" t="s">
        <v>135</v>
      </c>
      <c r="I5" s="117" t="s">
        <v>136</v>
      </c>
      <c r="J5" s="117" t="s">
        <v>137</v>
      </c>
      <c r="K5" s="117" t="s">
        <v>138</v>
      </c>
      <c r="L5" s="106" t="s">
        <v>139</v>
      </c>
      <c r="M5" s="106"/>
      <c r="N5" s="50"/>
    </row>
    <row r="6" spans="1:14" ht="48.75" customHeight="1" thickBot="1">
      <c r="A6" s="113"/>
      <c r="B6" s="114"/>
      <c r="C6" s="102"/>
      <c r="D6" s="102"/>
      <c r="E6" s="117"/>
      <c r="F6" s="117"/>
      <c r="G6" s="117"/>
      <c r="H6" s="117"/>
      <c r="I6" s="117"/>
      <c r="J6" s="117"/>
      <c r="K6" s="117"/>
      <c r="L6" s="106"/>
      <c r="M6" s="75"/>
      <c r="N6" s="50"/>
    </row>
    <row r="7" spans="1:14" s="47" customFormat="1" ht="13.5" customHeight="1" thickBot="1">
      <c r="A7" s="113"/>
      <c r="B7" s="114"/>
      <c r="C7" s="102"/>
      <c r="D7" s="102"/>
      <c r="E7" s="97" t="s">
        <v>140</v>
      </c>
      <c r="F7" s="115"/>
      <c r="G7" s="115"/>
      <c r="H7" s="115"/>
      <c r="I7" s="115"/>
      <c r="J7" s="115"/>
      <c r="K7" s="115"/>
      <c r="L7" s="116"/>
      <c r="M7" s="86">
        <f>SUM(E8:L8)</f>
        <v>160</v>
      </c>
      <c r="N7" s="52"/>
    </row>
    <row r="8" spans="1:13" s="35" customFormat="1" ht="12.75">
      <c r="A8" s="113"/>
      <c r="B8" s="114"/>
      <c r="C8" s="103"/>
      <c r="D8" s="103"/>
      <c r="E8" s="85">
        <v>20</v>
      </c>
      <c r="F8" s="85">
        <v>20</v>
      </c>
      <c r="G8" s="85">
        <v>20</v>
      </c>
      <c r="H8" s="85">
        <v>20</v>
      </c>
      <c r="I8" s="85">
        <v>20</v>
      </c>
      <c r="J8" s="85">
        <v>20</v>
      </c>
      <c r="K8" s="85">
        <v>20</v>
      </c>
      <c r="L8" s="85">
        <v>20</v>
      </c>
      <c r="M8" s="32">
        <f>SUM(E9:L9)</f>
        <v>124</v>
      </c>
    </row>
    <row r="9" spans="1:13" s="35" customFormat="1" ht="12.75">
      <c r="A9" s="98" t="s">
        <v>164</v>
      </c>
      <c r="B9" s="81" t="s">
        <v>162</v>
      </c>
      <c r="C9" s="31"/>
      <c r="D9" s="31"/>
      <c r="E9" s="31">
        <v>18</v>
      </c>
      <c r="F9" s="31">
        <v>16</v>
      </c>
      <c r="G9" s="32">
        <v>16</v>
      </c>
      <c r="H9" s="32">
        <v>16</v>
      </c>
      <c r="I9" s="32">
        <v>16</v>
      </c>
      <c r="J9" s="32">
        <v>16</v>
      </c>
      <c r="K9" s="32">
        <v>16</v>
      </c>
      <c r="L9" s="32">
        <v>10</v>
      </c>
      <c r="M9" s="32">
        <f>SUM(E10:L10)</f>
        <v>24</v>
      </c>
    </row>
    <row r="10" spans="1:13" s="35" customFormat="1" ht="12.75">
      <c r="A10" s="99"/>
      <c r="B10" s="81" t="s">
        <v>163</v>
      </c>
      <c r="C10" s="31"/>
      <c r="D10" s="31"/>
      <c r="E10" s="31">
        <v>2</v>
      </c>
      <c r="F10" s="31">
        <v>4</v>
      </c>
      <c r="G10" s="32">
        <v>4</v>
      </c>
      <c r="H10" s="32">
        <v>2</v>
      </c>
      <c r="I10" s="32">
        <v>4</v>
      </c>
      <c r="J10" s="32">
        <v>2</v>
      </c>
      <c r="K10" s="32">
        <v>4</v>
      </c>
      <c r="L10" s="32">
        <v>2</v>
      </c>
      <c r="M10" s="32">
        <f>SUM(E11:L11)</f>
        <v>4</v>
      </c>
    </row>
    <row r="11" spans="1:13" s="35" customFormat="1" ht="13.5" thickBot="1">
      <c r="A11" s="99"/>
      <c r="B11" s="81" t="s">
        <v>51</v>
      </c>
      <c r="C11" s="31"/>
      <c r="D11" s="31"/>
      <c r="E11" s="31"/>
      <c r="F11" s="31"/>
      <c r="G11" s="32"/>
      <c r="H11" s="32">
        <v>2</v>
      </c>
      <c r="I11" s="32"/>
      <c r="J11" s="32">
        <v>2</v>
      </c>
      <c r="K11" s="32"/>
      <c r="L11" s="32"/>
      <c r="M11" s="84">
        <f>SUM(E12:L12)</f>
        <v>8</v>
      </c>
    </row>
    <row r="12" spans="1:14" s="47" customFormat="1" ht="18.75" customHeight="1" thickBot="1">
      <c r="A12" s="100"/>
      <c r="B12" s="83" t="s">
        <v>119</v>
      </c>
      <c r="C12" s="82"/>
      <c r="D12" s="82"/>
      <c r="E12" s="82"/>
      <c r="F12" s="82"/>
      <c r="G12" s="84"/>
      <c r="H12" s="84"/>
      <c r="I12" s="84"/>
      <c r="J12" s="84"/>
      <c r="K12" s="84"/>
      <c r="L12" s="84">
        <v>8</v>
      </c>
      <c r="M12" s="58"/>
      <c r="N12" s="52"/>
    </row>
    <row r="13" spans="1:14" ht="31.5" thickBot="1">
      <c r="A13" s="89" t="s">
        <v>141</v>
      </c>
      <c r="B13" s="54" t="s">
        <v>142</v>
      </c>
      <c r="C13" s="55"/>
      <c r="D13" s="56"/>
      <c r="E13" s="57"/>
      <c r="F13" s="57"/>
      <c r="G13" s="57"/>
      <c r="H13" s="57"/>
      <c r="I13" s="57"/>
      <c r="J13" s="57"/>
      <c r="K13" s="57"/>
      <c r="L13" s="57"/>
      <c r="M13" s="84"/>
      <c r="N13" s="50"/>
    </row>
    <row r="14" spans="1:13" ht="15">
      <c r="A14" s="90"/>
      <c r="B14" s="51" t="s">
        <v>143</v>
      </c>
      <c r="C14" s="59">
        <f aca="true" t="shared" si="0" ref="C14:L14">SUM(C15:C19)</f>
        <v>29</v>
      </c>
      <c r="D14" s="59">
        <f t="shared" si="0"/>
        <v>1044</v>
      </c>
      <c r="E14" s="59">
        <f t="shared" si="0"/>
        <v>6</v>
      </c>
      <c r="F14" s="59">
        <f t="shared" si="0"/>
        <v>9</v>
      </c>
      <c r="G14" s="59">
        <f t="shared" si="0"/>
        <v>7</v>
      </c>
      <c r="H14" s="59">
        <f t="shared" si="0"/>
        <v>7</v>
      </c>
      <c r="I14" s="59">
        <f t="shared" si="0"/>
        <v>0</v>
      </c>
      <c r="J14" s="59">
        <f t="shared" si="0"/>
        <v>0</v>
      </c>
      <c r="K14" s="59">
        <f t="shared" si="0"/>
        <v>0</v>
      </c>
      <c r="L14" s="59">
        <f t="shared" si="0"/>
        <v>0</v>
      </c>
      <c r="M14" s="30" t="s">
        <v>145</v>
      </c>
    </row>
    <row r="15" spans="1:13" ht="15">
      <c r="A15" s="90"/>
      <c r="B15" s="33" t="s">
        <v>120</v>
      </c>
      <c r="C15" s="53">
        <f aca="true" t="shared" si="1" ref="C15:C20">SUM(E15:L15)</f>
        <v>5</v>
      </c>
      <c r="D15" s="53">
        <f aca="true" t="shared" si="2" ref="D15:D20">C15*36</f>
        <v>180</v>
      </c>
      <c r="E15" s="30"/>
      <c r="F15" s="30">
        <v>5</v>
      </c>
      <c r="G15" s="30"/>
      <c r="H15" s="30"/>
      <c r="I15" s="53"/>
      <c r="J15" s="53"/>
      <c r="K15" s="53"/>
      <c r="L15" s="53"/>
      <c r="M15" s="30" t="s">
        <v>145</v>
      </c>
    </row>
    <row r="16" spans="1:13" ht="15">
      <c r="A16" s="90"/>
      <c r="B16" s="33" t="s">
        <v>0</v>
      </c>
      <c r="C16" s="53">
        <f t="shared" si="1"/>
        <v>3</v>
      </c>
      <c r="D16" s="53">
        <f t="shared" si="2"/>
        <v>108</v>
      </c>
      <c r="E16" s="30"/>
      <c r="F16" s="30"/>
      <c r="G16" s="30">
        <v>3</v>
      </c>
      <c r="H16" s="30"/>
      <c r="I16" s="53"/>
      <c r="J16" s="53"/>
      <c r="K16" s="53"/>
      <c r="L16" s="53"/>
      <c r="M16" s="30" t="s">
        <v>145</v>
      </c>
    </row>
    <row r="17" spans="1:13" ht="15">
      <c r="A17" s="90"/>
      <c r="B17" s="33" t="s">
        <v>1</v>
      </c>
      <c r="C17" s="53">
        <f t="shared" si="1"/>
        <v>17</v>
      </c>
      <c r="D17" s="53">
        <f t="shared" si="2"/>
        <v>612</v>
      </c>
      <c r="E17" s="30">
        <v>4</v>
      </c>
      <c r="F17" s="30">
        <v>4</v>
      </c>
      <c r="G17" s="30">
        <v>4</v>
      </c>
      <c r="H17" s="30">
        <v>5</v>
      </c>
      <c r="I17" s="53"/>
      <c r="J17" s="53"/>
      <c r="K17" s="53"/>
      <c r="L17" s="53"/>
      <c r="M17" s="30" t="s">
        <v>57</v>
      </c>
    </row>
    <row r="18" spans="1:13" ht="15.75" thickBot="1">
      <c r="A18" s="90"/>
      <c r="B18" s="33" t="s">
        <v>3</v>
      </c>
      <c r="C18" s="53">
        <f t="shared" si="1"/>
        <v>2</v>
      </c>
      <c r="D18" s="53">
        <f t="shared" si="2"/>
        <v>72</v>
      </c>
      <c r="E18" s="30"/>
      <c r="F18" s="30"/>
      <c r="G18" s="30"/>
      <c r="H18" s="30">
        <v>2</v>
      </c>
      <c r="I18" s="53"/>
      <c r="J18" s="53"/>
      <c r="K18" s="53"/>
      <c r="L18" s="53"/>
      <c r="M18" s="70" t="s">
        <v>57</v>
      </c>
    </row>
    <row r="19" spans="1:13" ht="18" customHeight="1" thickBot="1">
      <c r="A19" s="90"/>
      <c r="B19" s="68" t="s">
        <v>14</v>
      </c>
      <c r="C19" s="69">
        <f t="shared" si="1"/>
        <v>2</v>
      </c>
      <c r="D19" s="69">
        <f t="shared" si="2"/>
        <v>72</v>
      </c>
      <c r="E19" s="70">
        <v>2</v>
      </c>
      <c r="F19" s="70"/>
      <c r="G19" s="70"/>
      <c r="H19" s="70"/>
      <c r="I19" s="69"/>
      <c r="J19" s="69"/>
      <c r="K19" s="69"/>
      <c r="L19" s="69"/>
      <c r="M19" s="67"/>
    </row>
    <row r="20" spans="1:13" ht="30.75">
      <c r="A20" s="90"/>
      <c r="B20" s="59" t="s">
        <v>146</v>
      </c>
      <c r="C20" s="67">
        <f t="shared" si="1"/>
        <v>23</v>
      </c>
      <c r="D20" s="67">
        <f t="shared" si="2"/>
        <v>828</v>
      </c>
      <c r="E20" s="67">
        <f>SUM(E21:E27)</f>
        <v>0</v>
      </c>
      <c r="F20" s="67">
        <f aca="true" t="shared" si="3" ref="F20:L20">SUM(F21:F27)</f>
        <v>0</v>
      </c>
      <c r="G20" s="67">
        <f t="shared" si="3"/>
        <v>4</v>
      </c>
      <c r="H20" s="67">
        <f t="shared" si="3"/>
        <v>10</v>
      </c>
      <c r="I20" s="67">
        <f t="shared" si="3"/>
        <v>9</v>
      </c>
      <c r="J20" s="67">
        <f t="shared" si="3"/>
        <v>0</v>
      </c>
      <c r="K20" s="67">
        <f t="shared" si="3"/>
        <v>0</v>
      </c>
      <c r="L20" s="67">
        <f t="shared" si="3"/>
        <v>0</v>
      </c>
      <c r="M20" s="30" t="s">
        <v>145</v>
      </c>
    </row>
    <row r="21" spans="1:13" ht="15">
      <c r="A21" s="90"/>
      <c r="B21" s="1" t="s">
        <v>13</v>
      </c>
      <c r="C21" s="67">
        <f aca="true" t="shared" si="4" ref="C21:C27">SUM(E21:L21)</f>
        <v>4</v>
      </c>
      <c r="D21" s="67">
        <f aca="true" t="shared" si="5" ref="D21:D27">C21*36</f>
        <v>144</v>
      </c>
      <c r="E21" s="67"/>
      <c r="F21" s="53"/>
      <c r="G21" s="30"/>
      <c r="H21" s="30">
        <v>4</v>
      </c>
      <c r="I21" s="30"/>
      <c r="J21" s="53"/>
      <c r="K21" s="53"/>
      <c r="L21" s="53"/>
      <c r="M21" s="30" t="s">
        <v>145</v>
      </c>
    </row>
    <row r="22" spans="1:13" ht="15">
      <c r="A22" s="90"/>
      <c r="B22" s="1" t="s">
        <v>26</v>
      </c>
      <c r="C22" s="53">
        <f t="shared" si="4"/>
        <v>3</v>
      </c>
      <c r="D22" s="53">
        <f t="shared" si="5"/>
        <v>108</v>
      </c>
      <c r="E22" s="53"/>
      <c r="F22" s="53"/>
      <c r="G22" s="30"/>
      <c r="H22" s="30">
        <v>3</v>
      </c>
      <c r="I22" s="30"/>
      <c r="J22" s="53"/>
      <c r="K22" s="53"/>
      <c r="L22" s="53"/>
      <c r="M22" s="30" t="s">
        <v>57</v>
      </c>
    </row>
    <row r="23" spans="1:13" ht="30.75">
      <c r="A23" s="90"/>
      <c r="B23" s="1" t="s">
        <v>54</v>
      </c>
      <c r="C23" s="53">
        <f t="shared" si="4"/>
        <v>3</v>
      </c>
      <c r="D23" s="53">
        <f t="shared" si="5"/>
        <v>108</v>
      </c>
      <c r="E23" s="53"/>
      <c r="F23" s="53"/>
      <c r="G23" s="30"/>
      <c r="H23" s="30"/>
      <c r="I23" s="30">
        <v>3</v>
      </c>
      <c r="J23" s="53"/>
      <c r="K23" s="53"/>
      <c r="L23" s="53"/>
      <c r="M23" s="30" t="s">
        <v>57</v>
      </c>
    </row>
    <row r="24" spans="1:13" ht="15">
      <c r="A24" s="90"/>
      <c r="B24" s="1" t="s">
        <v>16</v>
      </c>
      <c r="C24" s="53">
        <f t="shared" si="4"/>
        <v>3</v>
      </c>
      <c r="D24" s="53">
        <f t="shared" si="5"/>
        <v>108</v>
      </c>
      <c r="E24" s="53"/>
      <c r="F24" s="53"/>
      <c r="G24" s="30"/>
      <c r="H24" s="30"/>
      <c r="I24" s="30">
        <v>3</v>
      </c>
      <c r="J24" s="53"/>
      <c r="K24" s="53"/>
      <c r="L24" s="53"/>
      <c r="M24" s="30" t="s">
        <v>57</v>
      </c>
    </row>
    <row r="25" spans="1:13" ht="15">
      <c r="A25" s="90"/>
      <c r="B25" s="1" t="s">
        <v>167</v>
      </c>
      <c r="C25" s="53"/>
      <c r="D25" s="53"/>
      <c r="E25" s="53"/>
      <c r="F25" s="53"/>
      <c r="G25" s="30"/>
      <c r="H25" s="30"/>
      <c r="I25" s="30">
        <v>3</v>
      </c>
      <c r="J25" s="53"/>
      <c r="K25" s="53"/>
      <c r="L25" s="53"/>
      <c r="M25" s="30" t="s">
        <v>145</v>
      </c>
    </row>
    <row r="26" spans="1:13" ht="15.75" thickBot="1">
      <c r="A26" s="90"/>
      <c r="B26" s="1" t="s">
        <v>12</v>
      </c>
      <c r="C26" s="53">
        <f t="shared" si="4"/>
        <v>3</v>
      </c>
      <c r="D26" s="53">
        <f t="shared" si="5"/>
        <v>108</v>
      </c>
      <c r="E26" s="53"/>
      <c r="F26" s="53"/>
      <c r="G26" s="30"/>
      <c r="H26" s="30">
        <v>3</v>
      </c>
      <c r="I26" s="30"/>
      <c r="J26" s="53"/>
      <c r="K26" s="53"/>
      <c r="L26" s="53"/>
      <c r="M26" s="70" t="s">
        <v>145</v>
      </c>
    </row>
    <row r="27" spans="1:13" ht="18" customHeight="1" thickBot="1">
      <c r="A27" s="66"/>
      <c r="B27" s="6" t="s">
        <v>15</v>
      </c>
      <c r="C27" s="69">
        <f t="shared" si="4"/>
        <v>4</v>
      </c>
      <c r="D27" s="69">
        <f t="shared" si="5"/>
        <v>144</v>
      </c>
      <c r="E27" s="69"/>
      <c r="F27" s="69"/>
      <c r="G27" s="70">
        <v>4</v>
      </c>
      <c r="H27" s="70"/>
      <c r="I27" s="70"/>
      <c r="J27" s="69"/>
      <c r="K27" s="69"/>
      <c r="L27" s="69"/>
      <c r="M27" s="72"/>
    </row>
    <row r="28" spans="1:13" s="47" customFormat="1" ht="30.75">
      <c r="A28" s="110" t="s">
        <v>148</v>
      </c>
      <c r="B28" s="66" t="s">
        <v>147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29"/>
    </row>
    <row r="29" spans="1:13" ht="15">
      <c r="A29" s="111"/>
      <c r="B29" s="51" t="s">
        <v>143</v>
      </c>
      <c r="C29" s="60">
        <f>SUM(C30:C33)</f>
        <v>28</v>
      </c>
      <c r="D29" s="60">
        <f aca="true" t="shared" si="6" ref="D29:L29">SUM(D30:D33)</f>
        <v>1008</v>
      </c>
      <c r="E29" s="60">
        <f t="shared" si="6"/>
        <v>10</v>
      </c>
      <c r="F29" s="60">
        <f t="shared" si="6"/>
        <v>10</v>
      </c>
      <c r="G29" s="60">
        <f t="shared" si="6"/>
        <v>4</v>
      </c>
      <c r="H29" s="60">
        <f t="shared" si="6"/>
        <v>4</v>
      </c>
      <c r="I29" s="60">
        <f t="shared" si="6"/>
        <v>0</v>
      </c>
      <c r="J29" s="60">
        <f t="shared" si="6"/>
        <v>0</v>
      </c>
      <c r="K29" s="60">
        <f t="shared" si="6"/>
        <v>0</v>
      </c>
      <c r="L29" s="60">
        <f t="shared" si="6"/>
        <v>0</v>
      </c>
      <c r="M29" s="30" t="s">
        <v>145</v>
      </c>
    </row>
    <row r="30" spans="1:13" ht="15">
      <c r="A30" s="111"/>
      <c r="B30" s="33" t="s">
        <v>4</v>
      </c>
      <c r="C30" s="53">
        <f aca="true" t="shared" si="7" ref="C30:C35">SUM(E30:L30)</f>
        <v>10</v>
      </c>
      <c r="D30" s="53">
        <f aca="true" t="shared" si="8" ref="D30:D35">C30*36</f>
        <v>360</v>
      </c>
      <c r="E30" s="30">
        <v>5</v>
      </c>
      <c r="F30" s="30">
        <v>5</v>
      </c>
      <c r="G30" s="30"/>
      <c r="H30" s="30"/>
      <c r="I30" s="53"/>
      <c r="J30" s="30"/>
      <c r="K30" s="53"/>
      <c r="L30" s="53"/>
      <c r="M30" s="30" t="s">
        <v>145</v>
      </c>
    </row>
    <row r="31" spans="1:13" ht="15">
      <c r="A31" s="111"/>
      <c r="B31" s="33" t="s">
        <v>5</v>
      </c>
      <c r="C31" s="53">
        <f t="shared" si="7"/>
        <v>10</v>
      </c>
      <c r="D31" s="53">
        <f t="shared" si="8"/>
        <v>360</v>
      </c>
      <c r="E31" s="30">
        <v>5</v>
      </c>
      <c r="F31" s="30">
        <v>5</v>
      </c>
      <c r="G31" s="30"/>
      <c r="H31" s="30"/>
      <c r="I31" s="53"/>
      <c r="J31" s="30"/>
      <c r="K31" s="53"/>
      <c r="L31" s="53"/>
      <c r="M31" s="30" t="s">
        <v>145</v>
      </c>
    </row>
    <row r="32" spans="1:13" ht="15.75" thickBot="1">
      <c r="A32" s="111"/>
      <c r="B32" s="33" t="s">
        <v>78</v>
      </c>
      <c r="C32" s="53">
        <f t="shared" si="7"/>
        <v>4</v>
      </c>
      <c r="D32" s="53">
        <f t="shared" si="8"/>
        <v>144</v>
      </c>
      <c r="E32" s="30"/>
      <c r="F32" s="30"/>
      <c r="G32" s="30">
        <v>4</v>
      </c>
      <c r="H32" s="30"/>
      <c r="I32" s="53"/>
      <c r="J32" s="30"/>
      <c r="K32" s="53"/>
      <c r="L32" s="53"/>
      <c r="M32" s="70" t="s">
        <v>145</v>
      </c>
    </row>
    <row r="33" spans="1:13" ht="15.75" thickBot="1">
      <c r="A33" s="111"/>
      <c r="B33" s="68" t="s">
        <v>6</v>
      </c>
      <c r="C33" s="69">
        <f t="shared" si="7"/>
        <v>4</v>
      </c>
      <c r="D33" s="69">
        <f t="shared" si="8"/>
        <v>144</v>
      </c>
      <c r="E33" s="70"/>
      <c r="F33" s="70"/>
      <c r="G33" s="70"/>
      <c r="H33" s="70">
        <v>4</v>
      </c>
      <c r="I33" s="69"/>
      <c r="J33" s="70"/>
      <c r="K33" s="69"/>
      <c r="L33" s="69"/>
      <c r="M33" s="67"/>
    </row>
    <row r="34" spans="1:13" ht="30.75">
      <c r="A34" s="111"/>
      <c r="B34" s="59" t="s">
        <v>146</v>
      </c>
      <c r="C34" s="53">
        <f t="shared" si="7"/>
        <v>25</v>
      </c>
      <c r="D34" s="53">
        <f t="shared" si="8"/>
        <v>900</v>
      </c>
      <c r="E34" s="67">
        <f>SUM(E35:E41)</f>
        <v>0</v>
      </c>
      <c r="F34" s="67">
        <f aca="true" t="shared" si="9" ref="F34:L34">SUM(F35:F41)</f>
        <v>0</v>
      </c>
      <c r="G34" s="67">
        <f t="shared" si="9"/>
        <v>4</v>
      </c>
      <c r="H34" s="67">
        <f t="shared" si="9"/>
        <v>4</v>
      </c>
      <c r="I34" s="67">
        <f t="shared" si="9"/>
        <v>3</v>
      </c>
      <c r="J34" s="67">
        <f t="shared" si="9"/>
        <v>3</v>
      </c>
      <c r="K34" s="67">
        <f t="shared" si="9"/>
        <v>7</v>
      </c>
      <c r="L34" s="67">
        <f t="shared" si="9"/>
        <v>4</v>
      </c>
      <c r="M34" s="30" t="s">
        <v>145</v>
      </c>
    </row>
    <row r="35" spans="1:13" ht="15">
      <c r="A35" s="111"/>
      <c r="B35" s="1" t="s">
        <v>8</v>
      </c>
      <c r="C35" s="53">
        <f t="shared" si="7"/>
        <v>4</v>
      </c>
      <c r="D35" s="53">
        <f t="shared" si="8"/>
        <v>144</v>
      </c>
      <c r="E35" s="30"/>
      <c r="F35" s="30"/>
      <c r="G35" s="30">
        <v>4</v>
      </c>
      <c r="H35" s="53"/>
      <c r="I35" s="53"/>
      <c r="J35" s="30"/>
      <c r="K35" s="30"/>
      <c r="L35" s="30"/>
      <c r="M35" s="30" t="s">
        <v>145</v>
      </c>
    </row>
    <row r="36" spans="1:13" ht="15">
      <c r="A36" s="111"/>
      <c r="B36" s="1" t="s">
        <v>61</v>
      </c>
      <c r="C36" s="53">
        <f aca="true" t="shared" si="10" ref="C36:C41">SUM(E36:L36)</f>
        <v>4</v>
      </c>
      <c r="D36" s="53">
        <f aca="true" t="shared" si="11" ref="D36:D41">C36*36</f>
        <v>144</v>
      </c>
      <c r="E36" s="30"/>
      <c r="F36" s="30"/>
      <c r="G36" s="30"/>
      <c r="H36" s="30">
        <v>4</v>
      </c>
      <c r="I36" s="53"/>
      <c r="J36" s="30"/>
      <c r="K36" s="30"/>
      <c r="L36" s="30"/>
      <c r="M36" s="30" t="s">
        <v>57</v>
      </c>
    </row>
    <row r="37" spans="1:13" ht="30.75">
      <c r="A37" s="111"/>
      <c r="B37" s="1" t="s">
        <v>9</v>
      </c>
      <c r="C37" s="53">
        <f t="shared" si="10"/>
        <v>3</v>
      </c>
      <c r="D37" s="53">
        <f t="shared" si="11"/>
        <v>108</v>
      </c>
      <c r="E37" s="30"/>
      <c r="F37" s="30"/>
      <c r="G37" s="30"/>
      <c r="H37" s="53"/>
      <c r="I37" s="30">
        <v>3</v>
      </c>
      <c r="J37" s="30"/>
      <c r="K37" s="30"/>
      <c r="L37" s="30"/>
      <c r="M37" s="30" t="s">
        <v>57</v>
      </c>
    </row>
    <row r="38" spans="1:13" ht="15">
      <c r="A38" s="111"/>
      <c r="B38" s="1" t="s">
        <v>10</v>
      </c>
      <c r="C38" s="53">
        <f t="shared" si="10"/>
        <v>3</v>
      </c>
      <c r="D38" s="53">
        <f t="shared" si="11"/>
        <v>108</v>
      </c>
      <c r="E38" s="30"/>
      <c r="F38" s="30"/>
      <c r="G38" s="30"/>
      <c r="H38" s="53"/>
      <c r="I38" s="53"/>
      <c r="J38" s="30"/>
      <c r="K38" s="30">
        <v>3</v>
      </c>
      <c r="L38" s="30"/>
      <c r="M38" s="30" t="s">
        <v>145</v>
      </c>
    </row>
    <row r="39" spans="1:13" ht="18.75" customHeight="1">
      <c r="A39" s="111"/>
      <c r="B39" s="1" t="s">
        <v>7</v>
      </c>
      <c r="C39" s="53">
        <f t="shared" si="10"/>
        <v>3</v>
      </c>
      <c r="D39" s="53">
        <f t="shared" si="11"/>
        <v>108</v>
      </c>
      <c r="E39" s="30"/>
      <c r="F39" s="30"/>
      <c r="G39" s="30"/>
      <c r="H39" s="53"/>
      <c r="I39" s="53"/>
      <c r="J39" s="30">
        <v>3</v>
      </c>
      <c r="K39" s="30"/>
      <c r="L39" s="30"/>
      <c r="M39" s="30" t="s">
        <v>145</v>
      </c>
    </row>
    <row r="40" spans="1:13" ht="20.25" customHeight="1" thickBot="1">
      <c r="A40" s="111"/>
      <c r="B40" s="1" t="s">
        <v>24</v>
      </c>
      <c r="C40" s="53">
        <f t="shared" si="10"/>
        <v>4</v>
      </c>
      <c r="D40" s="53">
        <f t="shared" si="11"/>
        <v>144</v>
      </c>
      <c r="E40" s="30"/>
      <c r="F40" s="30"/>
      <c r="G40" s="30"/>
      <c r="H40" s="53"/>
      <c r="I40" s="53"/>
      <c r="J40" s="30"/>
      <c r="K40" s="30">
        <v>4</v>
      </c>
      <c r="L40" s="30"/>
      <c r="M40" s="70" t="s">
        <v>145</v>
      </c>
    </row>
    <row r="41" spans="1:13" ht="31.5" thickBot="1">
      <c r="A41" s="112"/>
      <c r="B41" s="6" t="s">
        <v>11</v>
      </c>
      <c r="C41" s="69">
        <f t="shared" si="10"/>
        <v>4</v>
      </c>
      <c r="D41" s="69">
        <f t="shared" si="11"/>
        <v>144</v>
      </c>
      <c r="E41" s="70"/>
      <c r="F41" s="70"/>
      <c r="G41" s="70"/>
      <c r="H41" s="69"/>
      <c r="I41" s="69"/>
      <c r="J41" s="70"/>
      <c r="K41" s="70"/>
      <c r="L41" s="70">
        <v>4</v>
      </c>
      <c r="M41" s="67"/>
    </row>
    <row r="42" spans="1:13" ht="15">
      <c r="A42" s="87" t="s">
        <v>150</v>
      </c>
      <c r="B42" s="73" t="s">
        <v>149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29"/>
    </row>
    <row r="43" spans="1:13" ht="15">
      <c r="A43" s="88"/>
      <c r="B43" s="51" t="s">
        <v>143</v>
      </c>
      <c r="C43" s="60">
        <f>SUM(C44:C62)</f>
        <v>92</v>
      </c>
      <c r="D43" s="60">
        <f aca="true" t="shared" si="12" ref="D43:L43">SUM(D44:D62)</f>
        <v>3312</v>
      </c>
      <c r="E43" s="60">
        <f t="shared" si="12"/>
        <v>14</v>
      </c>
      <c r="F43" s="60">
        <f t="shared" si="12"/>
        <v>9</v>
      </c>
      <c r="G43" s="60">
        <f t="shared" si="12"/>
        <v>14</v>
      </c>
      <c r="H43" s="60">
        <f t="shared" si="12"/>
        <v>9</v>
      </c>
      <c r="I43" s="60">
        <f t="shared" si="12"/>
        <v>20</v>
      </c>
      <c r="J43" s="60">
        <f t="shared" si="12"/>
        <v>16</v>
      </c>
      <c r="K43" s="60">
        <f t="shared" si="12"/>
        <v>8</v>
      </c>
      <c r="L43" s="60">
        <f t="shared" si="12"/>
        <v>2</v>
      </c>
      <c r="M43" s="30" t="s">
        <v>145</v>
      </c>
    </row>
    <row r="44" spans="1:13" ht="15">
      <c r="A44" s="88"/>
      <c r="B44" s="36" t="s">
        <v>170</v>
      </c>
      <c r="C44" s="53">
        <f>SUM(E44:L44)</f>
        <v>4</v>
      </c>
      <c r="D44" s="53">
        <f aca="true" t="shared" si="13" ref="D44:D97">C44*36</f>
        <v>144</v>
      </c>
      <c r="E44" s="30">
        <v>4</v>
      </c>
      <c r="F44" s="53"/>
      <c r="G44" s="53"/>
      <c r="H44" s="53"/>
      <c r="I44" s="53"/>
      <c r="J44" s="53"/>
      <c r="K44" s="53"/>
      <c r="L44" s="53"/>
      <c r="M44" s="30" t="s">
        <v>145</v>
      </c>
    </row>
    <row r="45" spans="1:13" ht="15">
      <c r="A45" s="88"/>
      <c r="B45" s="63" t="s">
        <v>66</v>
      </c>
      <c r="C45" s="53">
        <f aca="true" t="shared" si="14" ref="C45:C63">SUM(E45:L45)</f>
        <v>5</v>
      </c>
      <c r="D45" s="53">
        <f t="shared" si="13"/>
        <v>180</v>
      </c>
      <c r="E45" s="30">
        <v>5</v>
      </c>
      <c r="F45" s="53"/>
      <c r="G45" s="53"/>
      <c r="H45" s="53"/>
      <c r="I45" s="53"/>
      <c r="J45" s="53"/>
      <c r="K45" s="53"/>
      <c r="L45" s="53"/>
      <c r="M45" s="30" t="s">
        <v>145</v>
      </c>
    </row>
    <row r="46" spans="1:13" ht="15">
      <c r="A46" s="88"/>
      <c r="B46" s="63" t="s">
        <v>73</v>
      </c>
      <c r="C46" s="53">
        <f t="shared" si="14"/>
        <v>5</v>
      </c>
      <c r="D46" s="53">
        <f t="shared" si="13"/>
        <v>180</v>
      </c>
      <c r="E46" s="53"/>
      <c r="F46" s="30">
        <v>5</v>
      </c>
      <c r="G46" s="53"/>
      <c r="H46" s="53"/>
      <c r="I46" s="53"/>
      <c r="J46" s="53"/>
      <c r="K46" s="53"/>
      <c r="L46" s="53"/>
      <c r="M46" s="30" t="s">
        <v>145</v>
      </c>
    </row>
    <row r="47" spans="1:13" ht="15">
      <c r="A47" s="88"/>
      <c r="B47" s="63" t="s">
        <v>72</v>
      </c>
      <c r="C47" s="53">
        <f t="shared" si="14"/>
        <v>9</v>
      </c>
      <c r="D47" s="53">
        <f t="shared" si="13"/>
        <v>324</v>
      </c>
      <c r="E47" s="53"/>
      <c r="F47" s="30">
        <v>4</v>
      </c>
      <c r="G47" s="30">
        <v>5</v>
      </c>
      <c r="H47" s="53"/>
      <c r="I47" s="53"/>
      <c r="J47" s="53"/>
      <c r="K47" s="53"/>
      <c r="L47" s="53"/>
      <c r="M47" s="30" t="s">
        <v>145</v>
      </c>
    </row>
    <row r="48" spans="1:13" ht="15">
      <c r="A48" s="88"/>
      <c r="B48" s="63" t="s">
        <v>74</v>
      </c>
      <c r="C48" s="53">
        <f t="shared" si="14"/>
        <v>9</v>
      </c>
      <c r="D48" s="53">
        <f t="shared" si="13"/>
        <v>324</v>
      </c>
      <c r="E48" s="53"/>
      <c r="F48" s="53"/>
      <c r="G48" s="30">
        <v>4</v>
      </c>
      <c r="H48" s="30">
        <v>5</v>
      </c>
      <c r="I48" s="53"/>
      <c r="J48" s="53"/>
      <c r="K48" s="53"/>
      <c r="L48" s="53"/>
      <c r="M48" s="30" t="s">
        <v>145</v>
      </c>
    </row>
    <row r="49" spans="1:13" ht="15">
      <c r="A49" s="88"/>
      <c r="B49" s="33" t="s">
        <v>28</v>
      </c>
      <c r="C49" s="53">
        <f t="shared" si="14"/>
        <v>4</v>
      </c>
      <c r="D49" s="53">
        <f t="shared" si="13"/>
        <v>144</v>
      </c>
      <c r="E49" s="53"/>
      <c r="F49" s="53"/>
      <c r="G49" s="30"/>
      <c r="H49" s="53">
        <v>4</v>
      </c>
      <c r="I49" s="30"/>
      <c r="J49" s="30"/>
      <c r="K49" s="30"/>
      <c r="L49" s="30"/>
      <c r="M49" s="30" t="s">
        <v>145</v>
      </c>
    </row>
    <row r="50" spans="1:13" ht="15">
      <c r="A50" s="88"/>
      <c r="B50" s="33" t="s">
        <v>25</v>
      </c>
      <c r="C50" s="53">
        <f t="shared" si="14"/>
        <v>5</v>
      </c>
      <c r="D50" s="53">
        <f t="shared" si="13"/>
        <v>180</v>
      </c>
      <c r="E50" s="53"/>
      <c r="F50" s="53"/>
      <c r="G50" s="30">
        <v>5</v>
      </c>
      <c r="H50" s="53"/>
      <c r="I50" s="30"/>
      <c r="J50" s="30"/>
      <c r="K50" s="30"/>
      <c r="L50" s="30"/>
      <c r="M50" s="30" t="s">
        <v>145</v>
      </c>
    </row>
    <row r="51" spans="1:13" ht="15">
      <c r="A51" s="88"/>
      <c r="B51" s="33" t="s">
        <v>117</v>
      </c>
      <c r="C51" s="53">
        <f t="shared" si="14"/>
        <v>8</v>
      </c>
      <c r="D51" s="53">
        <f t="shared" si="13"/>
        <v>288</v>
      </c>
      <c r="E51" s="53"/>
      <c r="F51" s="53"/>
      <c r="G51" s="30"/>
      <c r="H51" s="53"/>
      <c r="I51" s="30">
        <v>4</v>
      </c>
      <c r="J51" s="30">
        <v>4</v>
      </c>
      <c r="K51" s="30"/>
      <c r="L51" s="30"/>
      <c r="M51" s="30" t="s">
        <v>145</v>
      </c>
    </row>
    <row r="52" spans="1:13" ht="15">
      <c r="A52" s="88"/>
      <c r="B52" s="33" t="s">
        <v>168</v>
      </c>
      <c r="C52" s="53">
        <f t="shared" si="14"/>
        <v>4</v>
      </c>
      <c r="D52" s="53">
        <f t="shared" si="13"/>
        <v>144</v>
      </c>
      <c r="E52" s="53"/>
      <c r="F52" s="53"/>
      <c r="G52" s="30"/>
      <c r="H52" s="53"/>
      <c r="I52" s="30">
        <v>4</v>
      </c>
      <c r="J52" s="30"/>
      <c r="K52" s="30"/>
      <c r="L52" s="30"/>
      <c r="M52" s="30" t="s">
        <v>57</v>
      </c>
    </row>
    <row r="53" spans="1:13" ht="15">
      <c r="A53" s="88"/>
      <c r="B53" s="33" t="s">
        <v>17</v>
      </c>
      <c r="C53" s="53">
        <f t="shared" si="14"/>
        <v>2</v>
      </c>
      <c r="D53" s="53">
        <f t="shared" si="13"/>
        <v>72</v>
      </c>
      <c r="E53" s="53"/>
      <c r="F53" s="53"/>
      <c r="G53" s="53"/>
      <c r="H53" s="53"/>
      <c r="I53" s="30"/>
      <c r="J53" s="30"/>
      <c r="K53" s="30"/>
      <c r="L53" s="30">
        <v>2</v>
      </c>
      <c r="M53" s="30" t="s">
        <v>145</v>
      </c>
    </row>
    <row r="54" spans="1:13" ht="15">
      <c r="A54" s="88"/>
      <c r="B54" s="33" t="s">
        <v>18</v>
      </c>
      <c r="C54" s="53">
        <f t="shared" si="14"/>
        <v>4</v>
      </c>
      <c r="D54" s="53">
        <f t="shared" si="13"/>
        <v>144</v>
      </c>
      <c r="E54" s="53"/>
      <c r="F54" s="53"/>
      <c r="G54" s="53"/>
      <c r="H54" s="53"/>
      <c r="I54" s="30">
        <v>4</v>
      </c>
      <c r="J54" s="30"/>
      <c r="K54" s="30"/>
      <c r="L54" s="30"/>
      <c r="M54" s="30" t="s">
        <v>145</v>
      </c>
    </row>
    <row r="55" spans="1:13" ht="15">
      <c r="A55" s="88"/>
      <c r="B55" s="33" t="s">
        <v>22</v>
      </c>
      <c r="C55" s="53">
        <f t="shared" si="14"/>
        <v>4</v>
      </c>
      <c r="D55" s="53">
        <f t="shared" si="13"/>
        <v>144</v>
      </c>
      <c r="E55" s="53"/>
      <c r="F55" s="53"/>
      <c r="G55" s="53"/>
      <c r="H55" s="53"/>
      <c r="I55" s="30"/>
      <c r="J55" s="30"/>
      <c r="K55" s="30">
        <v>4</v>
      </c>
      <c r="L55" s="30"/>
      <c r="M55" s="30" t="s">
        <v>145</v>
      </c>
    </row>
    <row r="56" spans="1:13" ht="30.75">
      <c r="A56" s="88"/>
      <c r="B56" s="33" t="s">
        <v>19</v>
      </c>
      <c r="C56" s="53">
        <f t="shared" si="14"/>
        <v>4</v>
      </c>
      <c r="D56" s="53">
        <f t="shared" si="13"/>
        <v>144</v>
      </c>
      <c r="E56" s="53"/>
      <c r="F56" s="53"/>
      <c r="G56" s="53"/>
      <c r="H56" s="53"/>
      <c r="I56" s="30"/>
      <c r="J56" s="30"/>
      <c r="K56" s="30">
        <v>4</v>
      </c>
      <c r="L56" s="30"/>
      <c r="M56" s="30" t="s">
        <v>145</v>
      </c>
    </row>
    <row r="57" spans="1:13" ht="15">
      <c r="A57" s="88"/>
      <c r="B57" s="33" t="s">
        <v>23</v>
      </c>
      <c r="C57" s="53">
        <f t="shared" si="14"/>
        <v>4</v>
      </c>
      <c r="D57" s="53">
        <f t="shared" si="13"/>
        <v>144</v>
      </c>
      <c r="E57" s="53"/>
      <c r="F57" s="53"/>
      <c r="G57" s="53"/>
      <c r="H57" s="53"/>
      <c r="I57" s="30"/>
      <c r="J57" s="30">
        <v>4</v>
      </c>
      <c r="K57" s="30"/>
      <c r="L57" s="30"/>
      <c r="M57" s="30" t="s">
        <v>145</v>
      </c>
    </row>
    <row r="58" spans="1:13" ht="15">
      <c r="A58" s="88"/>
      <c r="B58" s="33" t="s">
        <v>20</v>
      </c>
      <c r="C58" s="53">
        <f t="shared" si="14"/>
        <v>4</v>
      </c>
      <c r="D58" s="53">
        <f t="shared" si="13"/>
        <v>144</v>
      </c>
      <c r="E58" s="53"/>
      <c r="F58" s="53"/>
      <c r="G58" s="53"/>
      <c r="H58" s="53"/>
      <c r="I58" s="30"/>
      <c r="J58" s="30">
        <v>4</v>
      </c>
      <c r="K58" s="30"/>
      <c r="L58" s="30"/>
      <c r="M58" s="30" t="s">
        <v>145</v>
      </c>
    </row>
    <row r="59" spans="1:13" ht="15">
      <c r="A59" s="88"/>
      <c r="B59" s="33" t="s">
        <v>30</v>
      </c>
      <c r="C59" s="53">
        <f t="shared" si="14"/>
        <v>4</v>
      </c>
      <c r="D59" s="53">
        <f t="shared" si="13"/>
        <v>144</v>
      </c>
      <c r="E59" s="53"/>
      <c r="F59" s="53"/>
      <c r="G59" s="53"/>
      <c r="H59" s="53"/>
      <c r="I59" s="30">
        <v>4</v>
      </c>
      <c r="J59" s="30"/>
      <c r="K59" s="30"/>
      <c r="L59" s="30"/>
      <c r="M59" s="30" t="s">
        <v>145</v>
      </c>
    </row>
    <row r="60" spans="1:13" ht="46.5">
      <c r="A60" s="88"/>
      <c r="B60" s="33" t="s">
        <v>21</v>
      </c>
      <c r="C60" s="53">
        <f t="shared" si="14"/>
        <v>4</v>
      </c>
      <c r="D60" s="53">
        <f t="shared" si="13"/>
        <v>144</v>
      </c>
      <c r="E60" s="53"/>
      <c r="F60" s="53"/>
      <c r="G60" s="53"/>
      <c r="H60" s="53"/>
      <c r="I60" s="30"/>
      <c r="J60" s="30">
        <v>4</v>
      </c>
      <c r="K60" s="30"/>
      <c r="L60" s="30"/>
      <c r="M60" s="30" t="s">
        <v>145</v>
      </c>
    </row>
    <row r="61" spans="1:13" ht="15.75" thickBot="1">
      <c r="A61" s="88"/>
      <c r="B61" s="33" t="s">
        <v>32</v>
      </c>
      <c r="C61" s="53">
        <f t="shared" si="14"/>
        <v>4</v>
      </c>
      <c r="D61" s="53">
        <f t="shared" si="13"/>
        <v>144</v>
      </c>
      <c r="E61" s="53"/>
      <c r="F61" s="53"/>
      <c r="G61" s="53"/>
      <c r="H61" s="53"/>
      <c r="I61" s="30">
        <v>4</v>
      </c>
      <c r="J61" s="30"/>
      <c r="K61" s="30"/>
      <c r="L61" s="30"/>
      <c r="M61" s="70" t="s">
        <v>145</v>
      </c>
    </row>
    <row r="62" spans="1:13" ht="15.75" thickBot="1">
      <c r="A62" s="88"/>
      <c r="B62" s="68" t="s">
        <v>55</v>
      </c>
      <c r="C62" s="69">
        <f t="shared" si="14"/>
        <v>5</v>
      </c>
      <c r="D62" s="69">
        <f t="shared" si="13"/>
        <v>180</v>
      </c>
      <c r="E62" s="70">
        <v>5</v>
      </c>
      <c r="F62" s="69"/>
      <c r="G62" s="69"/>
      <c r="H62" s="69"/>
      <c r="I62" s="70"/>
      <c r="J62" s="70"/>
      <c r="K62" s="70"/>
      <c r="L62" s="70"/>
      <c r="M62" s="67"/>
    </row>
    <row r="63" spans="1:13" ht="30.75">
      <c r="A63" s="88"/>
      <c r="B63" s="59" t="s">
        <v>146</v>
      </c>
      <c r="C63" s="53">
        <f t="shared" si="14"/>
        <v>125</v>
      </c>
      <c r="D63" s="53">
        <f t="shared" si="13"/>
        <v>4500</v>
      </c>
      <c r="E63" s="67">
        <f aca="true" t="shared" si="15" ref="E63:L63">SUM(E64:E97)</f>
        <v>0</v>
      </c>
      <c r="F63" s="67">
        <f t="shared" si="15"/>
        <v>0</v>
      </c>
      <c r="G63" s="67">
        <f t="shared" si="15"/>
        <v>4</v>
      </c>
      <c r="H63" s="67">
        <f t="shared" si="15"/>
        <v>14</v>
      </c>
      <c r="I63" s="67">
        <f t="shared" si="15"/>
        <v>11</v>
      </c>
      <c r="J63" s="67">
        <f t="shared" si="15"/>
        <v>27</v>
      </c>
      <c r="K63" s="67">
        <f t="shared" si="15"/>
        <v>41</v>
      </c>
      <c r="L63" s="67">
        <f t="shared" si="15"/>
        <v>28</v>
      </c>
      <c r="M63" s="71" t="s">
        <v>145</v>
      </c>
    </row>
    <row r="64" spans="1:13" ht="15">
      <c r="A64" s="88"/>
      <c r="B64" s="2" t="s">
        <v>27</v>
      </c>
      <c r="C64" s="67">
        <f aca="true" t="shared" si="16" ref="C64:C97">SUM(E64:L64)</f>
        <v>4</v>
      </c>
      <c r="D64" s="67">
        <f t="shared" si="13"/>
        <v>144</v>
      </c>
      <c r="E64" s="67"/>
      <c r="F64" s="67"/>
      <c r="G64" s="71">
        <v>4</v>
      </c>
      <c r="H64" s="71"/>
      <c r="I64" s="71"/>
      <c r="J64" s="71"/>
      <c r="K64" s="71"/>
      <c r="L64" s="71"/>
      <c r="M64" s="30" t="s">
        <v>145</v>
      </c>
    </row>
    <row r="65" spans="1:13" ht="30.75">
      <c r="A65" s="88"/>
      <c r="B65" s="1" t="s">
        <v>177</v>
      </c>
      <c r="C65" s="53">
        <f t="shared" si="16"/>
        <v>3</v>
      </c>
      <c r="D65" s="53">
        <f t="shared" si="13"/>
        <v>108</v>
      </c>
      <c r="E65" s="53"/>
      <c r="F65" s="53"/>
      <c r="G65" s="30"/>
      <c r="H65" s="30">
        <v>3</v>
      </c>
      <c r="I65" s="30"/>
      <c r="J65" s="30"/>
      <c r="K65" s="30"/>
      <c r="L65" s="30"/>
      <c r="M65" s="30" t="s">
        <v>145</v>
      </c>
    </row>
    <row r="66" spans="1:13" ht="15">
      <c r="A66" s="88"/>
      <c r="B66" s="1" t="s">
        <v>29</v>
      </c>
      <c r="C66" s="53">
        <f t="shared" si="16"/>
        <v>4</v>
      </c>
      <c r="D66" s="53">
        <f t="shared" si="13"/>
        <v>144</v>
      </c>
      <c r="E66" s="53"/>
      <c r="F66" s="53"/>
      <c r="G66" s="30"/>
      <c r="H66" s="30"/>
      <c r="I66" s="30">
        <v>4</v>
      </c>
      <c r="J66" s="30"/>
      <c r="K66" s="30"/>
      <c r="L66" s="30"/>
      <c r="M66" s="30" t="s">
        <v>145</v>
      </c>
    </row>
    <row r="67" spans="1:13" ht="15">
      <c r="A67" s="88"/>
      <c r="B67" s="1" t="s">
        <v>2</v>
      </c>
      <c r="C67" s="53">
        <f t="shared" si="16"/>
        <v>4</v>
      </c>
      <c r="D67" s="53">
        <f t="shared" si="13"/>
        <v>144</v>
      </c>
      <c r="E67" s="53"/>
      <c r="F67" s="53"/>
      <c r="G67" s="30"/>
      <c r="H67" s="30"/>
      <c r="I67" s="30"/>
      <c r="J67" s="30"/>
      <c r="K67" s="30">
        <v>4</v>
      </c>
      <c r="L67" s="30"/>
      <c r="M67" s="30" t="s">
        <v>145</v>
      </c>
    </row>
    <row r="68" spans="1:13" ht="15">
      <c r="A68" s="88"/>
      <c r="B68" s="1" t="s">
        <v>31</v>
      </c>
      <c r="C68" s="53">
        <f t="shared" si="16"/>
        <v>3</v>
      </c>
      <c r="D68" s="53">
        <f t="shared" si="13"/>
        <v>108</v>
      </c>
      <c r="E68" s="53"/>
      <c r="F68" s="53"/>
      <c r="G68" s="30"/>
      <c r="H68" s="30">
        <v>3</v>
      </c>
      <c r="I68" s="30"/>
      <c r="J68" s="30"/>
      <c r="K68" s="30"/>
      <c r="L68" s="30"/>
      <c r="M68" s="30" t="s">
        <v>145</v>
      </c>
    </row>
    <row r="69" spans="1:13" ht="15">
      <c r="A69" s="88"/>
      <c r="B69" s="1" t="s">
        <v>33</v>
      </c>
      <c r="C69" s="53">
        <f t="shared" si="16"/>
        <v>3</v>
      </c>
      <c r="D69" s="53">
        <f t="shared" si="13"/>
        <v>108</v>
      </c>
      <c r="E69" s="53"/>
      <c r="F69" s="53"/>
      <c r="G69" s="30"/>
      <c r="H69" s="30"/>
      <c r="I69" s="30"/>
      <c r="J69" s="30">
        <v>3</v>
      </c>
      <c r="K69" s="30"/>
      <c r="L69" s="30"/>
      <c r="M69" s="30" t="s">
        <v>57</v>
      </c>
    </row>
    <row r="70" spans="1:13" ht="15">
      <c r="A70" s="88"/>
      <c r="B70" s="1" t="s">
        <v>34</v>
      </c>
      <c r="C70" s="53">
        <f t="shared" si="16"/>
        <v>3</v>
      </c>
      <c r="D70" s="53">
        <f t="shared" si="13"/>
        <v>108</v>
      </c>
      <c r="E70" s="53"/>
      <c r="F70" s="53"/>
      <c r="G70" s="30"/>
      <c r="H70" s="30"/>
      <c r="I70" s="30"/>
      <c r="J70" s="30">
        <v>3</v>
      </c>
      <c r="K70" s="30"/>
      <c r="L70" s="30"/>
      <c r="M70" s="30" t="s">
        <v>145</v>
      </c>
    </row>
    <row r="71" spans="1:13" ht="15">
      <c r="A71" s="88"/>
      <c r="B71" s="1" t="s">
        <v>35</v>
      </c>
      <c r="C71" s="53">
        <f t="shared" si="16"/>
        <v>4</v>
      </c>
      <c r="D71" s="53">
        <f t="shared" si="13"/>
        <v>144</v>
      </c>
      <c r="E71" s="53"/>
      <c r="F71" s="53"/>
      <c r="G71" s="30"/>
      <c r="H71" s="30"/>
      <c r="I71" s="30"/>
      <c r="J71" s="30"/>
      <c r="K71" s="30">
        <v>4</v>
      </c>
      <c r="L71" s="30"/>
      <c r="M71" s="30" t="s">
        <v>57</v>
      </c>
    </row>
    <row r="72" spans="1:13" ht="30.75">
      <c r="A72" s="88"/>
      <c r="B72" s="1" t="s">
        <v>36</v>
      </c>
      <c r="C72" s="53">
        <f t="shared" si="16"/>
        <v>3</v>
      </c>
      <c r="D72" s="53">
        <f t="shared" si="13"/>
        <v>108</v>
      </c>
      <c r="E72" s="53"/>
      <c r="F72" s="53"/>
      <c r="G72" s="30"/>
      <c r="H72" s="30"/>
      <c r="I72" s="30"/>
      <c r="J72" s="30"/>
      <c r="K72" s="30">
        <v>3</v>
      </c>
      <c r="L72" s="30"/>
      <c r="M72" s="30" t="s">
        <v>145</v>
      </c>
    </row>
    <row r="73" spans="1:13" ht="15">
      <c r="A73" s="88"/>
      <c r="B73" s="1" t="s">
        <v>37</v>
      </c>
      <c r="C73" s="53">
        <f t="shared" si="16"/>
        <v>3</v>
      </c>
      <c r="D73" s="53">
        <f t="shared" si="13"/>
        <v>108</v>
      </c>
      <c r="E73" s="53"/>
      <c r="F73" s="53"/>
      <c r="G73" s="30"/>
      <c r="H73" s="30"/>
      <c r="I73" s="30"/>
      <c r="J73" s="30">
        <v>3</v>
      </c>
      <c r="K73" s="30"/>
      <c r="L73" s="30"/>
      <c r="M73" s="30" t="s">
        <v>145</v>
      </c>
    </row>
    <row r="74" spans="1:13" ht="15">
      <c r="A74" s="88"/>
      <c r="B74" s="1" t="s">
        <v>38</v>
      </c>
      <c r="C74" s="53">
        <f t="shared" si="16"/>
        <v>4</v>
      </c>
      <c r="D74" s="53">
        <f t="shared" si="13"/>
        <v>144</v>
      </c>
      <c r="E74" s="53"/>
      <c r="F74" s="53"/>
      <c r="G74" s="30"/>
      <c r="H74" s="30"/>
      <c r="I74" s="30"/>
      <c r="J74" s="30"/>
      <c r="K74" s="30">
        <v>4</v>
      </c>
      <c r="L74" s="30"/>
      <c r="M74" s="30" t="s">
        <v>145</v>
      </c>
    </row>
    <row r="75" spans="1:13" ht="15">
      <c r="A75" s="88"/>
      <c r="B75" s="1" t="s">
        <v>122</v>
      </c>
      <c r="C75" s="53">
        <f t="shared" si="16"/>
        <v>4</v>
      </c>
      <c r="D75" s="53">
        <f t="shared" si="13"/>
        <v>144</v>
      </c>
      <c r="E75" s="53"/>
      <c r="F75" s="53"/>
      <c r="G75" s="30"/>
      <c r="H75" s="30"/>
      <c r="I75" s="30"/>
      <c r="J75" s="30"/>
      <c r="K75" s="30"/>
      <c r="L75" s="30">
        <v>4</v>
      </c>
      <c r="M75" s="30" t="s">
        <v>57</v>
      </c>
    </row>
    <row r="76" spans="1:13" ht="15">
      <c r="A76" s="88"/>
      <c r="B76" s="1" t="s">
        <v>39</v>
      </c>
      <c r="C76" s="53">
        <f t="shared" si="16"/>
        <v>3</v>
      </c>
      <c r="D76" s="53">
        <f t="shared" si="13"/>
        <v>108</v>
      </c>
      <c r="E76" s="53"/>
      <c r="F76" s="53"/>
      <c r="G76" s="30"/>
      <c r="H76" s="30"/>
      <c r="I76" s="30"/>
      <c r="J76" s="30">
        <v>3</v>
      </c>
      <c r="K76" s="30"/>
      <c r="L76" s="30"/>
      <c r="M76" s="30" t="s">
        <v>145</v>
      </c>
    </row>
    <row r="77" spans="1:13" ht="15">
      <c r="A77" s="88"/>
      <c r="B77" s="1" t="s">
        <v>62</v>
      </c>
      <c r="C77" s="53">
        <f t="shared" si="16"/>
        <v>4</v>
      </c>
      <c r="D77" s="53">
        <f t="shared" si="13"/>
        <v>144</v>
      </c>
      <c r="E77" s="53"/>
      <c r="F77" s="53"/>
      <c r="G77" s="30"/>
      <c r="H77" s="30"/>
      <c r="I77" s="30"/>
      <c r="J77" s="30"/>
      <c r="K77" s="30"/>
      <c r="L77" s="30">
        <v>4</v>
      </c>
      <c r="M77" s="30" t="s">
        <v>145</v>
      </c>
    </row>
    <row r="78" spans="1:13" ht="15">
      <c r="A78" s="88"/>
      <c r="B78" s="1" t="s">
        <v>124</v>
      </c>
      <c r="C78" s="53">
        <f t="shared" si="16"/>
        <v>4</v>
      </c>
      <c r="D78" s="53">
        <f t="shared" si="13"/>
        <v>144</v>
      </c>
      <c r="E78" s="53"/>
      <c r="F78" s="53"/>
      <c r="G78" s="30"/>
      <c r="H78" s="30"/>
      <c r="I78" s="30"/>
      <c r="J78" s="30"/>
      <c r="K78" s="30">
        <v>4</v>
      </c>
      <c r="L78" s="30"/>
      <c r="M78" s="30" t="s">
        <v>145</v>
      </c>
    </row>
    <row r="79" spans="1:13" ht="15">
      <c r="A79" s="88"/>
      <c r="B79" s="1" t="s">
        <v>40</v>
      </c>
      <c r="C79" s="53">
        <f t="shared" si="16"/>
        <v>4</v>
      </c>
      <c r="D79" s="53">
        <f t="shared" si="13"/>
        <v>144</v>
      </c>
      <c r="E79" s="53"/>
      <c r="F79" s="53"/>
      <c r="G79" s="30"/>
      <c r="H79" s="30"/>
      <c r="I79" s="30"/>
      <c r="J79" s="30"/>
      <c r="K79" s="30">
        <v>4</v>
      </c>
      <c r="L79" s="30"/>
      <c r="M79" s="30" t="s">
        <v>145</v>
      </c>
    </row>
    <row r="80" spans="1:13" ht="30.75">
      <c r="A80" s="88"/>
      <c r="B80" s="1" t="s">
        <v>169</v>
      </c>
      <c r="C80" s="53">
        <f t="shared" si="16"/>
        <v>4</v>
      </c>
      <c r="D80" s="53">
        <f t="shared" si="13"/>
        <v>144</v>
      </c>
      <c r="E80" s="53"/>
      <c r="F80" s="53"/>
      <c r="G80" s="30"/>
      <c r="H80" s="30">
        <v>4</v>
      </c>
      <c r="I80" s="30"/>
      <c r="J80" s="30"/>
      <c r="K80" s="30"/>
      <c r="L80" s="30"/>
      <c r="M80" s="30" t="s">
        <v>145</v>
      </c>
    </row>
    <row r="81" spans="1:13" ht="30.75">
      <c r="A81" s="88"/>
      <c r="B81" s="1" t="s">
        <v>59</v>
      </c>
      <c r="C81" s="53">
        <f t="shared" si="16"/>
        <v>4</v>
      </c>
      <c r="D81" s="53">
        <f t="shared" si="13"/>
        <v>144</v>
      </c>
      <c r="E81" s="53"/>
      <c r="F81" s="53"/>
      <c r="G81" s="30"/>
      <c r="H81" s="30"/>
      <c r="I81" s="30"/>
      <c r="J81" s="30">
        <v>4</v>
      </c>
      <c r="K81" s="30"/>
      <c r="L81" s="30"/>
      <c r="M81" s="30" t="s">
        <v>145</v>
      </c>
    </row>
    <row r="82" spans="1:13" ht="30.75">
      <c r="A82" s="88"/>
      <c r="B82" s="1" t="s">
        <v>41</v>
      </c>
      <c r="C82" s="53">
        <f t="shared" si="16"/>
        <v>4</v>
      </c>
      <c r="D82" s="53">
        <f t="shared" si="13"/>
        <v>144</v>
      </c>
      <c r="E82" s="53"/>
      <c r="F82" s="53"/>
      <c r="G82" s="30"/>
      <c r="H82" s="30"/>
      <c r="I82" s="30"/>
      <c r="J82" s="30"/>
      <c r="K82" s="30"/>
      <c r="L82" s="30">
        <v>4</v>
      </c>
      <c r="M82" s="30" t="s">
        <v>145</v>
      </c>
    </row>
    <row r="83" spans="1:13" ht="30.75">
      <c r="A83" s="88"/>
      <c r="B83" s="1" t="s">
        <v>42</v>
      </c>
      <c r="C83" s="53">
        <f t="shared" si="16"/>
        <v>4</v>
      </c>
      <c r="D83" s="53">
        <f t="shared" si="13"/>
        <v>144</v>
      </c>
      <c r="E83" s="53"/>
      <c r="F83" s="53"/>
      <c r="G83" s="30"/>
      <c r="H83" s="30"/>
      <c r="I83" s="30"/>
      <c r="J83" s="30">
        <v>4</v>
      </c>
      <c r="K83" s="30"/>
      <c r="L83" s="30"/>
      <c r="M83" s="30" t="s">
        <v>145</v>
      </c>
    </row>
    <row r="84" spans="1:13" ht="15">
      <c r="A84" s="88"/>
      <c r="B84" s="1" t="s">
        <v>43</v>
      </c>
      <c r="C84" s="53">
        <f t="shared" si="16"/>
        <v>4</v>
      </c>
      <c r="D84" s="53">
        <f t="shared" si="13"/>
        <v>144</v>
      </c>
      <c r="E84" s="53"/>
      <c r="F84" s="53"/>
      <c r="G84" s="30"/>
      <c r="H84" s="30"/>
      <c r="I84" s="30"/>
      <c r="J84" s="30"/>
      <c r="K84" s="30">
        <v>4</v>
      </c>
      <c r="L84" s="30"/>
      <c r="M84" s="30" t="s">
        <v>57</v>
      </c>
    </row>
    <row r="85" spans="1:13" ht="15">
      <c r="A85" s="88"/>
      <c r="B85" s="1" t="s">
        <v>89</v>
      </c>
      <c r="C85" s="53">
        <f t="shared" si="16"/>
        <v>3</v>
      </c>
      <c r="D85" s="53">
        <f t="shared" si="13"/>
        <v>108</v>
      </c>
      <c r="E85" s="53"/>
      <c r="F85" s="53"/>
      <c r="G85" s="30"/>
      <c r="H85" s="30"/>
      <c r="I85" s="30"/>
      <c r="J85" s="30"/>
      <c r="K85" s="30">
        <v>3</v>
      </c>
      <c r="L85" s="30"/>
      <c r="M85" s="30" t="s">
        <v>57</v>
      </c>
    </row>
    <row r="86" spans="1:13" ht="15">
      <c r="A86" s="88"/>
      <c r="B86" s="1" t="s">
        <v>44</v>
      </c>
      <c r="C86" s="53">
        <f t="shared" si="16"/>
        <v>3</v>
      </c>
      <c r="D86" s="53">
        <f t="shared" si="13"/>
        <v>108</v>
      </c>
      <c r="E86" s="53"/>
      <c r="F86" s="53"/>
      <c r="G86" s="30"/>
      <c r="H86" s="30"/>
      <c r="I86" s="30"/>
      <c r="J86" s="30">
        <v>3</v>
      </c>
      <c r="K86" s="30"/>
      <c r="L86" s="30"/>
      <c r="M86" s="30" t="s">
        <v>57</v>
      </c>
    </row>
    <row r="87" spans="1:13" ht="15">
      <c r="A87" s="88"/>
      <c r="B87" s="1" t="s">
        <v>121</v>
      </c>
      <c r="C87" s="53">
        <f t="shared" si="16"/>
        <v>3</v>
      </c>
      <c r="D87" s="53">
        <f t="shared" si="13"/>
        <v>108</v>
      </c>
      <c r="E87" s="53"/>
      <c r="F87" s="53"/>
      <c r="G87" s="30"/>
      <c r="H87" s="30"/>
      <c r="I87" s="30">
        <v>3</v>
      </c>
      <c r="J87" s="30"/>
      <c r="K87" s="30"/>
      <c r="L87" s="30"/>
      <c r="M87" s="30" t="s">
        <v>145</v>
      </c>
    </row>
    <row r="88" spans="1:13" ht="15">
      <c r="A88" s="88"/>
      <c r="B88" s="1" t="s">
        <v>75</v>
      </c>
      <c r="C88" s="53">
        <f t="shared" si="16"/>
        <v>4</v>
      </c>
      <c r="D88" s="53">
        <f t="shared" si="13"/>
        <v>144</v>
      </c>
      <c r="E88" s="53"/>
      <c r="F88" s="53"/>
      <c r="G88" s="30"/>
      <c r="H88" s="30"/>
      <c r="I88" s="30"/>
      <c r="J88" s="30">
        <v>4</v>
      </c>
      <c r="K88" s="30"/>
      <c r="L88" s="30"/>
      <c r="M88" s="30" t="s">
        <v>145</v>
      </c>
    </row>
    <row r="89" spans="1:13" ht="15">
      <c r="A89" s="88"/>
      <c r="B89" s="1" t="s">
        <v>45</v>
      </c>
      <c r="C89" s="53">
        <f t="shared" si="16"/>
        <v>4</v>
      </c>
      <c r="D89" s="53">
        <f t="shared" si="13"/>
        <v>144</v>
      </c>
      <c r="E89" s="53"/>
      <c r="F89" s="53"/>
      <c r="G89" s="30"/>
      <c r="H89" s="30"/>
      <c r="I89" s="30"/>
      <c r="J89" s="30"/>
      <c r="K89" s="30">
        <v>4</v>
      </c>
      <c r="L89" s="30"/>
      <c r="M89" s="30" t="s">
        <v>145</v>
      </c>
    </row>
    <row r="90" spans="1:13" ht="30.75">
      <c r="A90" s="88"/>
      <c r="B90" s="1" t="s">
        <v>179</v>
      </c>
      <c r="C90" s="53">
        <f t="shared" si="16"/>
        <v>4</v>
      </c>
      <c r="D90" s="53">
        <f t="shared" si="13"/>
        <v>144</v>
      </c>
      <c r="E90" s="53"/>
      <c r="F90" s="53"/>
      <c r="G90" s="30"/>
      <c r="H90" s="30"/>
      <c r="I90" s="30">
        <v>4</v>
      </c>
      <c r="J90" s="30"/>
      <c r="K90" s="30"/>
      <c r="L90" s="30"/>
      <c r="M90" s="30" t="s">
        <v>145</v>
      </c>
    </row>
    <row r="91" spans="1:13" ht="30.75">
      <c r="A91" s="88"/>
      <c r="B91" s="1" t="s">
        <v>123</v>
      </c>
      <c r="C91" s="53">
        <f t="shared" si="16"/>
        <v>4</v>
      </c>
      <c r="D91" s="53">
        <f t="shared" si="13"/>
        <v>144</v>
      </c>
      <c r="E91" s="53"/>
      <c r="F91" s="53"/>
      <c r="G91" s="30"/>
      <c r="H91" s="30"/>
      <c r="I91" s="30"/>
      <c r="J91" s="30"/>
      <c r="K91" s="30"/>
      <c r="L91" s="30">
        <v>4</v>
      </c>
      <c r="M91" s="30" t="s">
        <v>145</v>
      </c>
    </row>
    <row r="92" spans="1:13" ht="15">
      <c r="A92" s="88"/>
      <c r="B92" s="1" t="s">
        <v>60</v>
      </c>
      <c r="C92" s="53">
        <f t="shared" si="16"/>
        <v>4</v>
      </c>
      <c r="D92" s="53">
        <f t="shared" si="13"/>
        <v>144</v>
      </c>
      <c r="E92" s="53"/>
      <c r="F92" s="53"/>
      <c r="G92" s="30"/>
      <c r="H92" s="30"/>
      <c r="I92" s="30"/>
      <c r="J92" s="30"/>
      <c r="K92" s="30"/>
      <c r="L92" s="30">
        <v>4</v>
      </c>
      <c r="M92" s="30" t="s">
        <v>145</v>
      </c>
    </row>
    <row r="93" spans="1:13" ht="15">
      <c r="A93" s="88"/>
      <c r="B93" s="1" t="s">
        <v>129</v>
      </c>
      <c r="C93" s="53">
        <f t="shared" si="16"/>
        <v>4</v>
      </c>
      <c r="D93" s="53">
        <f t="shared" si="13"/>
        <v>144</v>
      </c>
      <c r="E93" s="53"/>
      <c r="F93" s="53"/>
      <c r="G93" s="30"/>
      <c r="H93" s="30"/>
      <c r="I93" s="30"/>
      <c r="J93" s="30"/>
      <c r="K93" s="30">
        <v>4</v>
      </c>
      <c r="L93" s="30"/>
      <c r="M93" s="30" t="s">
        <v>145</v>
      </c>
    </row>
    <row r="94" spans="1:13" ht="15">
      <c r="A94" s="88"/>
      <c r="B94" s="1" t="s">
        <v>46</v>
      </c>
      <c r="C94" s="53">
        <f t="shared" si="16"/>
        <v>4</v>
      </c>
      <c r="D94" s="53">
        <f t="shared" si="13"/>
        <v>144</v>
      </c>
      <c r="E94" s="53"/>
      <c r="F94" s="53"/>
      <c r="G94" s="30"/>
      <c r="H94" s="30">
        <v>4</v>
      </c>
      <c r="I94" s="30"/>
      <c r="J94" s="30"/>
      <c r="K94" s="30"/>
      <c r="L94" s="30"/>
      <c r="M94" s="30" t="s">
        <v>145</v>
      </c>
    </row>
    <row r="95" spans="1:13" ht="15">
      <c r="A95" s="88"/>
      <c r="B95" s="1" t="s">
        <v>48</v>
      </c>
      <c r="C95" s="53">
        <f t="shared" si="16"/>
        <v>4</v>
      </c>
      <c r="D95" s="53">
        <f t="shared" si="13"/>
        <v>144</v>
      </c>
      <c r="E95" s="53"/>
      <c r="F95" s="53"/>
      <c r="G95" s="30"/>
      <c r="H95" s="30"/>
      <c r="I95" s="30"/>
      <c r="J95" s="30"/>
      <c r="K95" s="30"/>
      <c r="L95" s="30">
        <v>4</v>
      </c>
      <c r="M95" s="30" t="s">
        <v>145</v>
      </c>
    </row>
    <row r="96" spans="1:13" ht="15.75" thickBot="1">
      <c r="A96" s="88"/>
      <c r="B96" s="1" t="s">
        <v>49</v>
      </c>
      <c r="C96" s="53">
        <f t="shared" si="16"/>
        <v>4</v>
      </c>
      <c r="D96" s="53">
        <f t="shared" si="13"/>
        <v>144</v>
      </c>
      <c r="E96" s="53"/>
      <c r="F96" s="53"/>
      <c r="G96" s="30"/>
      <c r="H96" s="30"/>
      <c r="I96" s="30"/>
      <c r="J96" s="30"/>
      <c r="K96" s="30"/>
      <c r="L96" s="30">
        <v>4</v>
      </c>
      <c r="M96" s="70" t="s">
        <v>57</v>
      </c>
    </row>
    <row r="97" spans="1:13" ht="31.5" thickBot="1">
      <c r="A97" s="65"/>
      <c r="B97" s="6" t="s">
        <v>47</v>
      </c>
      <c r="C97" s="69">
        <f t="shared" si="16"/>
        <v>3</v>
      </c>
      <c r="D97" s="69">
        <f t="shared" si="13"/>
        <v>108</v>
      </c>
      <c r="E97" s="69"/>
      <c r="F97" s="69"/>
      <c r="G97" s="70"/>
      <c r="H97" s="70"/>
      <c r="I97" s="70"/>
      <c r="J97" s="70"/>
      <c r="K97" s="70">
        <v>3</v>
      </c>
      <c r="L97" s="70"/>
      <c r="M97" s="71" t="s">
        <v>57</v>
      </c>
    </row>
    <row r="98" spans="1:13" ht="15">
      <c r="A98" s="61" t="s">
        <v>151</v>
      </c>
      <c r="B98" s="73" t="s">
        <v>56</v>
      </c>
      <c r="C98" s="65">
        <v>2</v>
      </c>
      <c r="D98" s="65">
        <v>400</v>
      </c>
      <c r="E98" s="65" t="s">
        <v>152</v>
      </c>
      <c r="F98" s="65">
        <v>2</v>
      </c>
      <c r="G98" s="65" t="s">
        <v>152</v>
      </c>
      <c r="H98" s="65" t="s">
        <v>152</v>
      </c>
      <c r="I98" s="67"/>
      <c r="J98" s="67"/>
      <c r="K98" s="67"/>
      <c r="L98" s="67"/>
      <c r="M98" s="53"/>
    </row>
    <row r="99" spans="1:13" ht="30.75">
      <c r="A99" s="61" t="s">
        <v>153</v>
      </c>
      <c r="B99" s="62" t="s">
        <v>154</v>
      </c>
      <c r="C99" s="61">
        <v>8</v>
      </c>
      <c r="D99" s="53"/>
      <c r="E99" s="53"/>
      <c r="F99" s="53"/>
      <c r="G99" s="53"/>
      <c r="H99" s="61">
        <v>4</v>
      </c>
      <c r="I99" s="61"/>
      <c r="J99" s="61">
        <v>4</v>
      </c>
      <c r="K99" s="53"/>
      <c r="L99" s="53"/>
      <c r="M99" s="53"/>
    </row>
    <row r="100" spans="1:13" ht="30.75">
      <c r="A100" s="107" t="s">
        <v>157</v>
      </c>
      <c r="B100" s="62" t="s">
        <v>180</v>
      </c>
      <c r="C100" s="61">
        <f>C101+C102</f>
        <v>12</v>
      </c>
      <c r="D100" s="61">
        <f>D101+D102</f>
        <v>432</v>
      </c>
      <c r="E100" s="53"/>
      <c r="F100" s="53"/>
      <c r="G100" s="53"/>
      <c r="H100" s="53"/>
      <c r="I100" s="53"/>
      <c r="J100" s="53"/>
      <c r="K100" s="53"/>
      <c r="L100" s="53"/>
      <c r="M100" s="53"/>
    </row>
    <row r="101" spans="1:13" ht="31.5" thickBot="1">
      <c r="A101" s="108"/>
      <c r="B101" s="64" t="s">
        <v>155</v>
      </c>
      <c r="C101" s="61">
        <v>6</v>
      </c>
      <c r="D101" s="61">
        <f>C101*36</f>
        <v>216</v>
      </c>
      <c r="E101" s="61"/>
      <c r="F101" s="61"/>
      <c r="G101" s="61"/>
      <c r="H101" s="61"/>
      <c r="I101" s="61"/>
      <c r="J101" s="61"/>
      <c r="K101" s="61"/>
      <c r="L101" s="61">
        <v>6</v>
      </c>
      <c r="M101" s="69"/>
    </row>
    <row r="102" spans="1:13" ht="31.5" thickBot="1">
      <c r="A102" s="109"/>
      <c r="B102" s="76" t="s">
        <v>156</v>
      </c>
      <c r="C102" s="77">
        <v>6</v>
      </c>
      <c r="D102" s="74">
        <f>C102*36</f>
        <v>216</v>
      </c>
      <c r="E102" s="74"/>
      <c r="F102" s="74"/>
      <c r="G102" s="74"/>
      <c r="H102" s="74"/>
      <c r="I102" s="74"/>
      <c r="J102" s="74"/>
      <c r="K102" s="74"/>
      <c r="L102" s="74">
        <v>6</v>
      </c>
      <c r="M102" s="67"/>
    </row>
    <row r="103" spans="1:13" ht="30.75">
      <c r="A103" s="65"/>
      <c r="B103" s="73" t="s">
        <v>158</v>
      </c>
      <c r="C103" s="65">
        <f>C14+C29+C43+C98+C99+C100</f>
        <v>171</v>
      </c>
      <c r="D103" s="65">
        <f>C103*36</f>
        <v>6156</v>
      </c>
      <c r="E103" s="65">
        <f>E14+E29+E43</f>
        <v>30</v>
      </c>
      <c r="F103" s="65">
        <f>F14+F29+F43+2</f>
        <v>30</v>
      </c>
      <c r="G103" s="65">
        <f aca="true" t="shared" si="17" ref="G103:L103">G14+G29+G43</f>
        <v>25</v>
      </c>
      <c r="H103" s="65">
        <f t="shared" si="17"/>
        <v>20</v>
      </c>
      <c r="I103" s="65">
        <f t="shared" si="17"/>
        <v>20</v>
      </c>
      <c r="J103" s="65">
        <f t="shared" si="17"/>
        <v>16</v>
      </c>
      <c r="K103" s="65">
        <f t="shared" si="17"/>
        <v>8</v>
      </c>
      <c r="L103" s="65">
        <f t="shared" si="17"/>
        <v>2</v>
      </c>
      <c r="M103" s="53"/>
    </row>
    <row r="104" spans="1:13" ht="15">
      <c r="A104" s="67"/>
      <c r="B104" s="73" t="s">
        <v>159</v>
      </c>
      <c r="C104" s="65">
        <f>SUM(E104:L104)</f>
        <v>69</v>
      </c>
      <c r="D104" s="65">
        <f>C104*36</f>
        <v>2484</v>
      </c>
      <c r="E104" s="65">
        <f>30-E14-E29-E43</f>
        <v>0</v>
      </c>
      <c r="F104" s="65">
        <f>30-F14-F29-F43-2</f>
        <v>0</v>
      </c>
      <c r="G104" s="65">
        <v>4</v>
      </c>
      <c r="H104" s="65">
        <v>7</v>
      </c>
      <c r="I104" s="65">
        <f>30-I14-I29-I43</f>
        <v>10</v>
      </c>
      <c r="J104" s="65">
        <f>30-J14-J29-J43-4</f>
        <v>10</v>
      </c>
      <c r="K104" s="65">
        <f>30-K14-K29-K43</f>
        <v>22</v>
      </c>
      <c r="L104" s="65">
        <f>30-L14-L29-L43-12</f>
        <v>16</v>
      </c>
      <c r="M104" s="53"/>
    </row>
    <row r="105" spans="1:13" ht="17.25">
      <c r="A105" s="67"/>
      <c r="B105" s="80" t="s">
        <v>161</v>
      </c>
      <c r="C105" s="49">
        <f>G105+H105+I105+J105+K105+L105</f>
        <v>173</v>
      </c>
      <c r="D105" s="49"/>
      <c r="E105" s="49"/>
      <c r="F105" s="49"/>
      <c r="G105" s="49">
        <f aca="true" t="shared" si="18" ref="G105:L105">G20+G34+G63</f>
        <v>12</v>
      </c>
      <c r="H105" s="49">
        <f t="shared" si="18"/>
        <v>28</v>
      </c>
      <c r="I105" s="49">
        <f t="shared" si="18"/>
        <v>23</v>
      </c>
      <c r="J105" s="49">
        <f t="shared" si="18"/>
        <v>30</v>
      </c>
      <c r="K105" s="49">
        <f t="shared" si="18"/>
        <v>48</v>
      </c>
      <c r="L105" s="49">
        <f t="shared" si="18"/>
        <v>32</v>
      </c>
      <c r="M105" s="7"/>
    </row>
    <row r="106" spans="1:12" ht="17.25">
      <c r="A106" s="7"/>
      <c r="B106" s="78" t="s">
        <v>103</v>
      </c>
      <c r="C106" s="79">
        <f>C103+C104</f>
        <v>240</v>
      </c>
      <c r="D106" s="79">
        <f aca="true" t="shared" si="19" ref="D106:K106">D103+D104</f>
        <v>8640</v>
      </c>
      <c r="E106" s="79">
        <f>E103+E104</f>
        <v>30</v>
      </c>
      <c r="F106" s="79">
        <f t="shared" si="19"/>
        <v>30</v>
      </c>
      <c r="G106" s="79">
        <f t="shared" si="19"/>
        <v>29</v>
      </c>
      <c r="H106" s="79">
        <f>H103+H104+4</f>
        <v>31</v>
      </c>
      <c r="I106" s="79">
        <f t="shared" si="19"/>
        <v>30</v>
      </c>
      <c r="J106" s="79">
        <f>J103+J104+4</f>
        <v>30</v>
      </c>
      <c r="K106" s="79">
        <f t="shared" si="19"/>
        <v>30</v>
      </c>
      <c r="L106" s="79">
        <f>L103+L104+12</f>
        <v>30</v>
      </c>
    </row>
  </sheetData>
  <mergeCells count="19">
    <mergeCell ref="E7:L7"/>
    <mergeCell ref="M4:M5"/>
    <mergeCell ref="E5:E6"/>
    <mergeCell ref="F5:F6"/>
    <mergeCell ref="G5:G6"/>
    <mergeCell ref="H5:H6"/>
    <mergeCell ref="I5:I6"/>
    <mergeCell ref="J5:J6"/>
    <mergeCell ref="K5:K6"/>
    <mergeCell ref="I1:L1"/>
    <mergeCell ref="A2:L2"/>
    <mergeCell ref="L5:L6"/>
    <mergeCell ref="A100:A102"/>
    <mergeCell ref="A28:A41"/>
    <mergeCell ref="A4:A8"/>
    <mergeCell ref="B4:B8"/>
    <mergeCell ref="A9:A12"/>
    <mergeCell ref="C4:C8"/>
    <mergeCell ref="D4:D8"/>
  </mergeCells>
  <printOptions/>
  <pageMargins left="0.29" right="0.12" top="0.49" bottom="0.47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82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12.75"/>
  <cols>
    <col min="2" max="2" width="50.125" style="0" customWidth="1"/>
    <col min="3" max="3" width="7.625" style="0" customWidth="1"/>
    <col min="6" max="6" width="6.875" style="0" customWidth="1"/>
    <col min="7" max="7" width="6.625" style="0" customWidth="1"/>
    <col min="8" max="8" width="7.50390625" style="0" customWidth="1"/>
    <col min="9" max="9" width="8.375" style="0" customWidth="1"/>
    <col min="10" max="10" width="6.875" style="0" customWidth="1"/>
    <col min="11" max="11" width="7.00390625" style="0" customWidth="1"/>
    <col min="12" max="12" width="7.50390625" style="0" customWidth="1"/>
  </cols>
  <sheetData>
    <row r="1" spans="11:15" ht="12.75">
      <c r="K1" s="122" t="s">
        <v>182</v>
      </c>
      <c r="L1" s="122"/>
      <c r="M1" s="122"/>
      <c r="N1" s="122"/>
      <c r="O1" s="122"/>
    </row>
    <row r="2" spans="2:13" ht="41.25" customHeight="1">
      <c r="B2" s="105" t="s">
        <v>176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2:13" ht="62.25" customHeight="1">
      <c r="B3" s="96" t="s">
        <v>111</v>
      </c>
      <c r="C3" s="146" t="s">
        <v>69</v>
      </c>
      <c r="D3" s="140" t="s">
        <v>63</v>
      </c>
      <c r="E3" s="154" t="s">
        <v>104</v>
      </c>
      <c r="F3" s="154"/>
      <c r="G3" s="124" t="s">
        <v>105</v>
      </c>
      <c r="H3" s="124"/>
      <c r="I3" s="124"/>
      <c r="J3" s="118" t="s">
        <v>106</v>
      </c>
      <c r="K3" s="118"/>
      <c r="L3" s="118"/>
      <c r="M3" s="118"/>
    </row>
    <row r="4" spans="2:13" ht="13.5" customHeight="1">
      <c r="B4" s="141" t="s">
        <v>64</v>
      </c>
      <c r="C4" s="146"/>
      <c r="D4" s="140"/>
      <c r="E4" s="154" t="s">
        <v>53</v>
      </c>
      <c r="F4" s="154" t="s">
        <v>107</v>
      </c>
      <c r="G4" s="124" t="s">
        <v>53</v>
      </c>
      <c r="H4" s="124" t="s">
        <v>108</v>
      </c>
      <c r="I4" s="124" t="s">
        <v>109</v>
      </c>
      <c r="J4" s="118" t="s">
        <v>107</v>
      </c>
      <c r="K4" s="118" t="s">
        <v>108</v>
      </c>
      <c r="L4" s="118" t="s">
        <v>109</v>
      </c>
      <c r="M4" s="118" t="s">
        <v>103</v>
      </c>
    </row>
    <row r="5" spans="2:13" ht="12.75">
      <c r="B5" s="142"/>
      <c r="C5" s="146"/>
      <c r="D5" s="140"/>
      <c r="E5" s="154"/>
      <c r="F5" s="154"/>
      <c r="G5" s="124"/>
      <c r="H5" s="124"/>
      <c r="I5" s="124"/>
      <c r="J5" s="118"/>
      <c r="K5" s="118"/>
      <c r="L5" s="118"/>
      <c r="M5" s="118"/>
    </row>
    <row r="6" spans="2:4" ht="15">
      <c r="B6" s="143" t="s">
        <v>65</v>
      </c>
      <c r="C6" s="144"/>
      <c r="D6" s="145"/>
    </row>
    <row r="7" spans="2:13" ht="13.5">
      <c r="B7" s="9" t="s">
        <v>66</v>
      </c>
      <c r="C7" s="10">
        <v>5</v>
      </c>
      <c r="D7" s="10" t="s">
        <v>58</v>
      </c>
      <c r="E7" s="3">
        <f>C7*36</f>
        <v>180</v>
      </c>
      <c r="F7" s="3">
        <f>C7*18</f>
        <v>90</v>
      </c>
      <c r="G7" s="3">
        <f>E7-F7</f>
        <v>90</v>
      </c>
      <c r="H7" s="3">
        <f>2*18</f>
        <v>36</v>
      </c>
      <c r="I7" s="3">
        <f>G7-H7</f>
        <v>54</v>
      </c>
      <c r="J7" s="3">
        <f aca="true" t="shared" si="0" ref="J7:J13">F7/18</f>
        <v>5</v>
      </c>
      <c r="K7" s="3">
        <f>H7/18</f>
        <v>2</v>
      </c>
      <c r="L7" s="3">
        <f>M7-K7-J7</f>
        <v>2</v>
      </c>
      <c r="M7" s="3">
        <f>E7/20</f>
        <v>9</v>
      </c>
    </row>
    <row r="8" spans="2:13" ht="13.5">
      <c r="B8" s="93" t="s">
        <v>14</v>
      </c>
      <c r="C8" s="3">
        <v>2</v>
      </c>
      <c r="D8" s="10" t="s">
        <v>57</v>
      </c>
      <c r="E8" s="3">
        <f aca="true" t="shared" si="1" ref="E8:E13">C8*36</f>
        <v>72</v>
      </c>
      <c r="F8" s="3">
        <f aca="true" t="shared" si="2" ref="F8:F13">C8*18</f>
        <v>36</v>
      </c>
      <c r="G8" s="3">
        <f aca="true" t="shared" si="3" ref="G8:G13">E8-F8</f>
        <v>36</v>
      </c>
      <c r="H8" s="3">
        <v>18</v>
      </c>
      <c r="I8" s="3">
        <f aca="true" t="shared" si="4" ref="I8:I13">G8-H8</f>
        <v>18</v>
      </c>
      <c r="J8" s="3">
        <f t="shared" si="0"/>
        <v>2</v>
      </c>
      <c r="K8" s="3">
        <f aca="true" t="shared" si="5" ref="K8:K13">H8/18</f>
        <v>1</v>
      </c>
      <c r="L8" s="3">
        <f aca="true" t="shared" si="6" ref="L8:L13">M8-K8-J8</f>
        <v>0.6000000000000001</v>
      </c>
      <c r="M8" s="3">
        <f aca="true" t="shared" si="7" ref="M8:M13">E8/20</f>
        <v>3.6</v>
      </c>
    </row>
    <row r="9" spans="2:13" ht="13.5">
      <c r="B9" s="12" t="s">
        <v>55</v>
      </c>
      <c r="C9" s="3">
        <v>5</v>
      </c>
      <c r="D9" s="3" t="s">
        <v>58</v>
      </c>
      <c r="E9" s="3">
        <f t="shared" si="1"/>
        <v>180</v>
      </c>
      <c r="F9" s="3">
        <f t="shared" si="2"/>
        <v>90</v>
      </c>
      <c r="G9" s="3">
        <f t="shared" si="3"/>
        <v>90</v>
      </c>
      <c r="H9" s="3">
        <f>2*18</f>
        <v>36</v>
      </c>
      <c r="I9" s="3">
        <f t="shared" si="4"/>
        <v>54</v>
      </c>
      <c r="J9" s="3">
        <f t="shared" si="0"/>
        <v>5</v>
      </c>
      <c r="K9" s="3">
        <f t="shared" si="5"/>
        <v>2</v>
      </c>
      <c r="L9" s="3">
        <f t="shared" si="6"/>
        <v>2</v>
      </c>
      <c r="M9" s="3">
        <f t="shared" si="7"/>
        <v>9</v>
      </c>
    </row>
    <row r="10" spans="2:13" ht="13.5">
      <c r="B10" s="12" t="s">
        <v>5</v>
      </c>
      <c r="C10" s="3">
        <v>5</v>
      </c>
      <c r="D10" s="3" t="s">
        <v>57</v>
      </c>
      <c r="E10" s="3">
        <f t="shared" si="1"/>
        <v>180</v>
      </c>
      <c r="F10" s="3">
        <f t="shared" si="2"/>
        <v>90</v>
      </c>
      <c r="G10" s="3">
        <f t="shared" si="3"/>
        <v>90</v>
      </c>
      <c r="H10" s="3">
        <f>2*18</f>
        <v>36</v>
      </c>
      <c r="I10" s="3">
        <f t="shared" si="4"/>
        <v>54</v>
      </c>
      <c r="J10" s="3">
        <f t="shared" si="0"/>
        <v>5</v>
      </c>
      <c r="K10" s="3">
        <f t="shared" si="5"/>
        <v>2</v>
      </c>
      <c r="L10" s="3">
        <f t="shared" si="6"/>
        <v>2</v>
      </c>
      <c r="M10" s="3">
        <f t="shared" si="7"/>
        <v>9</v>
      </c>
    </row>
    <row r="11" spans="2:13" ht="13.5">
      <c r="B11" s="12" t="s">
        <v>67</v>
      </c>
      <c r="C11" s="3">
        <v>5</v>
      </c>
      <c r="D11" s="10" t="s">
        <v>57</v>
      </c>
      <c r="E11" s="3">
        <f t="shared" si="1"/>
        <v>180</v>
      </c>
      <c r="F11" s="3">
        <f t="shared" si="2"/>
        <v>90</v>
      </c>
      <c r="G11" s="3">
        <f t="shared" si="3"/>
        <v>90</v>
      </c>
      <c r="H11" s="3">
        <f>2*18</f>
        <v>36</v>
      </c>
      <c r="I11" s="3">
        <f t="shared" si="4"/>
        <v>54</v>
      </c>
      <c r="J11" s="3">
        <f t="shared" si="0"/>
        <v>5</v>
      </c>
      <c r="K11" s="3">
        <f t="shared" si="5"/>
        <v>2</v>
      </c>
      <c r="L11" s="3">
        <f t="shared" si="6"/>
        <v>2</v>
      </c>
      <c r="M11" s="3">
        <f t="shared" si="7"/>
        <v>9</v>
      </c>
    </row>
    <row r="12" spans="2:13" ht="13.5">
      <c r="B12" s="11" t="s">
        <v>1</v>
      </c>
      <c r="C12" s="13">
        <v>4</v>
      </c>
      <c r="D12" s="10" t="s">
        <v>57</v>
      </c>
      <c r="E12" s="3">
        <f t="shared" si="1"/>
        <v>144</v>
      </c>
      <c r="F12" s="3">
        <f t="shared" si="2"/>
        <v>72</v>
      </c>
      <c r="G12" s="3">
        <f t="shared" si="3"/>
        <v>72</v>
      </c>
      <c r="H12" s="3">
        <f>2*18</f>
        <v>36</v>
      </c>
      <c r="I12" s="3">
        <f t="shared" si="4"/>
        <v>36</v>
      </c>
      <c r="J12" s="3">
        <f t="shared" si="0"/>
        <v>4</v>
      </c>
      <c r="K12" s="3">
        <f t="shared" si="5"/>
        <v>2</v>
      </c>
      <c r="L12" s="3">
        <f t="shared" si="6"/>
        <v>1.2000000000000002</v>
      </c>
      <c r="M12" s="3">
        <f t="shared" si="7"/>
        <v>7.2</v>
      </c>
    </row>
    <row r="13" spans="2:13" ht="13.5">
      <c r="B13" s="11" t="s">
        <v>170</v>
      </c>
      <c r="C13" s="3">
        <v>4</v>
      </c>
      <c r="D13" s="10" t="s">
        <v>58</v>
      </c>
      <c r="E13" s="3">
        <f t="shared" si="1"/>
        <v>144</v>
      </c>
      <c r="F13" s="3">
        <f t="shared" si="2"/>
        <v>72</v>
      </c>
      <c r="G13" s="3">
        <f t="shared" si="3"/>
        <v>72</v>
      </c>
      <c r="H13" s="3">
        <f>2*18</f>
        <v>36</v>
      </c>
      <c r="I13" s="3">
        <f t="shared" si="4"/>
        <v>36</v>
      </c>
      <c r="J13" s="3">
        <f t="shared" si="0"/>
        <v>4</v>
      </c>
      <c r="K13" s="3">
        <f t="shared" si="5"/>
        <v>2</v>
      </c>
      <c r="L13" s="3">
        <f t="shared" si="6"/>
        <v>1.2000000000000002</v>
      </c>
      <c r="M13" s="3">
        <f t="shared" si="7"/>
        <v>7.2</v>
      </c>
    </row>
    <row r="14" spans="2:13" ht="13.5">
      <c r="B14" s="12" t="s">
        <v>56</v>
      </c>
      <c r="C14" s="3"/>
      <c r="D14" s="10" t="s">
        <v>57</v>
      </c>
      <c r="E14" s="3"/>
      <c r="F14" s="3"/>
      <c r="G14" s="3"/>
      <c r="H14" s="3"/>
      <c r="I14" s="3"/>
      <c r="J14" s="3"/>
      <c r="K14" s="3"/>
      <c r="L14" s="3"/>
      <c r="M14" s="40"/>
    </row>
    <row r="15" spans="2:13" ht="13.5">
      <c r="B15" s="15" t="s">
        <v>68</v>
      </c>
      <c r="C15" s="16">
        <f>SUM(C7:C13)</f>
        <v>30</v>
      </c>
      <c r="D15" s="16"/>
      <c r="E15" s="31">
        <f>SUM(E7:E13)</f>
        <v>1080</v>
      </c>
      <c r="F15" s="31">
        <f aca="true" t="shared" si="8" ref="F15:M15">SUM(F7:F13)</f>
        <v>540</v>
      </c>
      <c r="G15" s="31">
        <f t="shared" si="8"/>
        <v>540</v>
      </c>
      <c r="H15" s="31">
        <f t="shared" si="8"/>
        <v>234</v>
      </c>
      <c r="I15" s="31">
        <f t="shared" si="8"/>
        <v>306</v>
      </c>
      <c r="J15" s="31">
        <f t="shared" si="8"/>
        <v>30</v>
      </c>
      <c r="K15" s="31">
        <f t="shared" si="8"/>
        <v>13</v>
      </c>
      <c r="L15" s="31">
        <f t="shared" si="8"/>
        <v>11</v>
      </c>
      <c r="M15" s="31">
        <f t="shared" si="8"/>
        <v>54.00000000000001</v>
      </c>
    </row>
    <row r="16" spans="2:4" ht="27">
      <c r="B16" s="17" t="s">
        <v>70</v>
      </c>
      <c r="C16" s="4">
        <v>3</v>
      </c>
      <c r="D16" s="4">
        <v>2</v>
      </c>
    </row>
    <row r="18" spans="2:13" ht="50.25" customHeight="1">
      <c r="B18" s="96" t="s">
        <v>71</v>
      </c>
      <c r="C18" s="140" t="s">
        <v>76</v>
      </c>
      <c r="D18" s="140" t="s">
        <v>63</v>
      </c>
      <c r="E18" s="154" t="s">
        <v>104</v>
      </c>
      <c r="F18" s="154"/>
      <c r="G18" s="124" t="s">
        <v>105</v>
      </c>
      <c r="H18" s="124"/>
      <c r="I18" s="124"/>
      <c r="J18" s="118" t="s">
        <v>106</v>
      </c>
      <c r="K18" s="118"/>
      <c r="L18" s="118"/>
      <c r="M18" s="118"/>
    </row>
    <row r="19" spans="2:13" ht="12.75">
      <c r="B19" s="141" t="s">
        <v>64</v>
      </c>
      <c r="C19" s="140"/>
      <c r="D19" s="140"/>
      <c r="E19" s="154" t="s">
        <v>53</v>
      </c>
      <c r="F19" s="154" t="s">
        <v>107</v>
      </c>
      <c r="G19" s="124" t="s">
        <v>53</v>
      </c>
      <c r="H19" s="124" t="s">
        <v>108</v>
      </c>
      <c r="I19" s="124" t="s">
        <v>109</v>
      </c>
      <c r="J19" s="118" t="s">
        <v>107</v>
      </c>
      <c r="K19" s="118" t="s">
        <v>108</v>
      </c>
      <c r="L19" s="118" t="s">
        <v>109</v>
      </c>
      <c r="M19" s="118" t="s">
        <v>103</v>
      </c>
    </row>
    <row r="20" spans="2:13" ht="14.25" customHeight="1">
      <c r="B20" s="142"/>
      <c r="C20" s="140"/>
      <c r="D20" s="140"/>
      <c r="E20" s="154"/>
      <c r="F20" s="154"/>
      <c r="G20" s="124"/>
      <c r="H20" s="124"/>
      <c r="I20" s="124"/>
      <c r="J20" s="118"/>
      <c r="K20" s="118"/>
      <c r="L20" s="118"/>
      <c r="M20" s="118"/>
    </row>
    <row r="21" spans="2:4" ht="15">
      <c r="B21" s="143" t="s">
        <v>65</v>
      </c>
      <c r="C21" s="144"/>
      <c r="D21" s="145"/>
    </row>
    <row r="22" spans="2:13" ht="13.5">
      <c r="B22" s="9" t="s">
        <v>72</v>
      </c>
      <c r="C22" s="10">
        <v>4</v>
      </c>
      <c r="D22" s="10" t="s">
        <v>57</v>
      </c>
      <c r="E22" s="3">
        <f aca="true" t="shared" si="9" ref="E22:E27">C22*36</f>
        <v>144</v>
      </c>
      <c r="F22" s="3">
        <f aca="true" t="shared" si="10" ref="F22:F27">C22*16</f>
        <v>64</v>
      </c>
      <c r="G22" s="3">
        <f aca="true" t="shared" si="11" ref="G22:G27">E22-F22</f>
        <v>80</v>
      </c>
      <c r="H22" s="3">
        <f aca="true" t="shared" si="12" ref="H22:H27">2*16</f>
        <v>32</v>
      </c>
      <c r="I22" s="3">
        <f aca="true" t="shared" si="13" ref="I22:I27">G22-H22</f>
        <v>48</v>
      </c>
      <c r="J22" s="3">
        <f aca="true" t="shared" si="14" ref="J22:J27">F22/16</f>
        <v>4</v>
      </c>
      <c r="K22" s="3">
        <f aca="true" t="shared" si="15" ref="K22:K27">H22/16</f>
        <v>2</v>
      </c>
      <c r="L22" s="3">
        <f aca="true" t="shared" si="16" ref="L22:L27">M22-K22-J22</f>
        <v>1.2000000000000002</v>
      </c>
      <c r="M22" s="3">
        <f aca="true" t="shared" si="17" ref="M22:M27">E22/20</f>
        <v>7.2</v>
      </c>
    </row>
    <row r="23" spans="2:13" ht="13.5">
      <c r="B23" s="14" t="s">
        <v>120</v>
      </c>
      <c r="C23" s="3">
        <v>5</v>
      </c>
      <c r="D23" s="10" t="s">
        <v>58</v>
      </c>
      <c r="E23" s="3">
        <f t="shared" si="9"/>
        <v>180</v>
      </c>
      <c r="F23" s="3">
        <f t="shared" si="10"/>
        <v>80</v>
      </c>
      <c r="G23" s="3">
        <f t="shared" si="11"/>
        <v>100</v>
      </c>
      <c r="H23" s="3">
        <f t="shared" si="12"/>
        <v>32</v>
      </c>
      <c r="I23" s="3">
        <f t="shared" si="13"/>
        <v>68</v>
      </c>
      <c r="J23" s="3">
        <f t="shared" si="14"/>
        <v>5</v>
      </c>
      <c r="K23" s="3">
        <f t="shared" si="15"/>
        <v>2</v>
      </c>
      <c r="L23" s="3">
        <f t="shared" si="16"/>
        <v>2</v>
      </c>
      <c r="M23" s="3">
        <f t="shared" si="17"/>
        <v>9</v>
      </c>
    </row>
    <row r="24" spans="2:13" ht="13.5">
      <c r="B24" s="12" t="s">
        <v>73</v>
      </c>
      <c r="C24" s="3">
        <v>5</v>
      </c>
      <c r="D24" s="3" t="s">
        <v>58</v>
      </c>
      <c r="E24" s="3">
        <f t="shared" si="9"/>
        <v>180</v>
      </c>
      <c r="F24" s="3">
        <f t="shared" si="10"/>
        <v>80</v>
      </c>
      <c r="G24" s="3">
        <f t="shared" si="11"/>
        <v>100</v>
      </c>
      <c r="H24" s="3">
        <f t="shared" si="12"/>
        <v>32</v>
      </c>
      <c r="I24" s="3">
        <f t="shared" si="13"/>
        <v>68</v>
      </c>
      <c r="J24" s="3">
        <f t="shared" si="14"/>
        <v>5</v>
      </c>
      <c r="K24" s="3">
        <f t="shared" si="15"/>
        <v>2</v>
      </c>
      <c r="L24" s="3">
        <f t="shared" si="16"/>
        <v>2</v>
      </c>
      <c r="M24" s="3">
        <f t="shared" si="17"/>
        <v>9</v>
      </c>
    </row>
    <row r="25" spans="2:13" ht="13.5">
      <c r="B25" s="12" t="s">
        <v>5</v>
      </c>
      <c r="C25" s="3">
        <v>5</v>
      </c>
      <c r="D25" s="3" t="s">
        <v>58</v>
      </c>
      <c r="E25" s="3">
        <f t="shared" si="9"/>
        <v>180</v>
      </c>
      <c r="F25" s="3">
        <f t="shared" si="10"/>
        <v>80</v>
      </c>
      <c r="G25" s="3">
        <f t="shared" si="11"/>
        <v>100</v>
      </c>
      <c r="H25" s="3">
        <f t="shared" si="12"/>
        <v>32</v>
      </c>
      <c r="I25" s="3">
        <f t="shared" si="13"/>
        <v>68</v>
      </c>
      <c r="J25" s="3">
        <f t="shared" si="14"/>
        <v>5</v>
      </c>
      <c r="K25" s="3">
        <f t="shared" si="15"/>
        <v>2</v>
      </c>
      <c r="L25" s="3">
        <f t="shared" si="16"/>
        <v>2</v>
      </c>
      <c r="M25" s="3">
        <f t="shared" si="17"/>
        <v>9</v>
      </c>
    </row>
    <row r="26" spans="2:13" ht="13.5">
      <c r="B26" s="12" t="s">
        <v>67</v>
      </c>
      <c r="C26" s="3">
        <v>5</v>
      </c>
      <c r="D26" s="10" t="s">
        <v>58</v>
      </c>
      <c r="E26" s="3">
        <f t="shared" si="9"/>
        <v>180</v>
      </c>
      <c r="F26" s="3">
        <f t="shared" si="10"/>
        <v>80</v>
      </c>
      <c r="G26" s="3">
        <f t="shared" si="11"/>
        <v>100</v>
      </c>
      <c r="H26" s="3">
        <f t="shared" si="12"/>
        <v>32</v>
      </c>
      <c r="I26" s="3">
        <f t="shared" si="13"/>
        <v>68</v>
      </c>
      <c r="J26" s="3">
        <f t="shared" si="14"/>
        <v>5</v>
      </c>
      <c r="K26" s="3">
        <f t="shared" si="15"/>
        <v>2</v>
      </c>
      <c r="L26" s="3">
        <f t="shared" si="16"/>
        <v>2</v>
      </c>
      <c r="M26" s="3">
        <f t="shared" si="17"/>
        <v>9</v>
      </c>
    </row>
    <row r="27" spans="2:13" ht="13.5">
      <c r="B27" s="11" t="s">
        <v>1</v>
      </c>
      <c r="C27" s="13">
        <v>4</v>
      </c>
      <c r="D27" s="10" t="s">
        <v>57</v>
      </c>
      <c r="E27" s="3">
        <f t="shared" si="9"/>
        <v>144</v>
      </c>
      <c r="F27" s="3">
        <f t="shared" si="10"/>
        <v>64</v>
      </c>
      <c r="G27" s="3">
        <f t="shared" si="11"/>
        <v>80</v>
      </c>
      <c r="H27" s="3">
        <f t="shared" si="12"/>
        <v>32</v>
      </c>
      <c r="I27" s="3">
        <f t="shared" si="13"/>
        <v>48</v>
      </c>
      <c r="J27" s="3">
        <f t="shared" si="14"/>
        <v>4</v>
      </c>
      <c r="K27" s="3">
        <f t="shared" si="15"/>
        <v>2</v>
      </c>
      <c r="L27" s="3">
        <f t="shared" si="16"/>
        <v>1.2000000000000002</v>
      </c>
      <c r="M27" s="3">
        <f t="shared" si="17"/>
        <v>7.2</v>
      </c>
    </row>
    <row r="28" spans="2:13" ht="13.5">
      <c r="B28" s="12" t="s">
        <v>56</v>
      </c>
      <c r="C28" s="3">
        <v>2</v>
      </c>
      <c r="D28" s="10" t="s">
        <v>57</v>
      </c>
      <c r="E28" s="3"/>
      <c r="F28" s="3"/>
      <c r="G28" s="3"/>
      <c r="H28" s="3"/>
      <c r="I28" s="3"/>
      <c r="J28" s="3"/>
      <c r="K28" s="3"/>
      <c r="L28" s="3"/>
      <c r="M28" s="3"/>
    </row>
    <row r="29" spans="2:13" s="35" customFormat="1" ht="13.5">
      <c r="B29" s="15" t="s">
        <v>68</v>
      </c>
      <c r="C29" s="16">
        <f>SUM(C22:C28)</f>
        <v>30</v>
      </c>
      <c r="D29" s="16"/>
      <c r="E29" s="31">
        <f>SUM(E22:E27)</f>
        <v>1008</v>
      </c>
      <c r="F29" s="31">
        <f>SUM(F22:F27)</f>
        <v>448</v>
      </c>
      <c r="G29" s="31">
        <f aca="true" t="shared" si="18" ref="G29:M29">SUM(G22:G27)</f>
        <v>560</v>
      </c>
      <c r="H29" s="31">
        <f t="shared" si="18"/>
        <v>192</v>
      </c>
      <c r="I29" s="31">
        <f t="shared" si="18"/>
        <v>368</v>
      </c>
      <c r="J29" s="31">
        <f t="shared" si="18"/>
        <v>28</v>
      </c>
      <c r="K29" s="31">
        <f t="shared" si="18"/>
        <v>12</v>
      </c>
      <c r="L29" s="31">
        <f t="shared" si="18"/>
        <v>10.399999999999999</v>
      </c>
      <c r="M29" s="31">
        <f t="shared" si="18"/>
        <v>50.400000000000006</v>
      </c>
    </row>
    <row r="30" spans="2:4" ht="27">
      <c r="B30" s="17" t="s">
        <v>70</v>
      </c>
      <c r="C30" s="4">
        <v>4</v>
      </c>
      <c r="D30" s="4">
        <v>2</v>
      </c>
    </row>
    <row r="31" ht="13.5" thickBot="1"/>
    <row r="32" spans="2:13" ht="53.25" customHeight="1" thickBot="1" thickTop="1">
      <c r="B32" s="8" t="s">
        <v>77</v>
      </c>
      <c r="C32" s="134" t="s">
        <v>76</v>
      </c>
      <c r="D32" s="137" t="s">
        <v>63</v>
      </c>
      <c r="E32" s="152" t="s">
        <v>104</v>
      </c>
      <c r="F32" s="153"/>
      <c r="G32" s="157" t="s">
        <v>105</v>
      </c>
      <c r="H32" s="158"/>
      <c r="I32" s="159"/>
      <c r="J32" s="118" t="s">
        <v>106</v>
      </c>
      <c r="K32" s="118"/>
      <c r="L32" s="118"/>
      <c r="M32" s="118"/>
    </row>
    <row r="33" spans="2:13" ht="12.75">
      <c r="B33" s="150" t="s">
        <v>64</v>
      </c>
      <c r="C33" s="135"/>
      <c r="D33" s="138"/>
      <c r="E33" s="154" t="s">
        <v>53</v>
      </c>
      <c r="F33" s="154" t="s">
        <v>107</v>
      </c>
      <c r="G33" s="124" t="s">
        <v>53</v>
      </c>
      <c r="H33" s="124" t="s">
        <v>108</v>
      </c>
      <c r="I33" s="124" t="s">
        <v>109</v>
      </c>
      <c r="J33" s="118" t="s">
        <v>107</v>
      </c>
      <c r="K33" s="118" t="s">
        <v>108</v>
      </c>
      <c r="L33" s="118" t="s">
        <v>109</v>
      </c>
      <c r="M33" s="118" t="s">
        <v>103</v>
      </c>
    </row>
    <row r="34" spans="2:13" ht="13.5" thickBot="1">
      <c r="B34" s="151"/>
      <c r="C34" s="136"/>
      <c r="D34" s="139"/>
      <c r="E34" s="154"/>
      <c r="F34" s="154"/>
      <c r="G34" s="124"/>
      <c r="H34" s="124"/>
      <c r="I34" s="124"/>
      <c r="J34" s="118"/>
      <c r="K34" s="118"/>
      <c r="L34" s="118"/>
      <c r="M34" s="118"/>
    </row>
    <row r="35" spans="2:4" ht="15.75" thickTop="1">
      <c r="B35" s="147" t="s">
        <v>65</v>
      </c>
      <c r="C35" s="148"/>
      <c r="D35" s="149"/>
    </row>
    <row r="36" spans="2:13" ht="13.5">
      <c r="B36" s="14" t="s">
        <v>72</v>
      </c>
      <c r="C36" s="3">
        <v>5</v>
      </c>
      <c r="D36" s="10" t="s">
        <v>58</v>
      </c>
      <c r="E36" s="3">
        <f aca="true" t="shared" si="19" ref="E36:E41">C36*36</f>
        <v>180</v>
      </c>
      <c r="F36" s="3">
        <f aca="true" t="shared" si="20" ref="F36:F41">C36*16</f>
        <v>80</v>
      </c>
      <c r="G36" s="3">
        <f aca="true" t="shared" si="21" ref="G36:G41">E36-F36</f>
        <v>100</v>
      </c>
      <c r="H36" s="3">
        <f>2*16</f>
        <v>32</v>
      </c>
      <c r="I36" s="3">
        <f aca="true" t="shared" si="22" ref="I36:I41">G36-H36</f>
        <v>68</v>
      </c>
      <c r="J36" s="3">
        <f aca="true" t="shared" si="23" ref="J36:J41">F36/16</f>
        <v>5</v>
      </c>
      <c r="K36" s="3">
        <f aca="true" t="shared" si="24" ref="K36:K41">H36/16</f>
        <v>2</v>
      </c>
      <c r="L36" s="3">
        <f aca="true" t="shared" si="25" ref="L36:L41">M36-K36-J36</f>
        <v>2</v>
      </c>
      <c r="M36" s="3">
        <f aca="true" t="shared" si="26" ref="M36:M41">E36/20</f>
        <v>9</v>
      </c>
    </row>
    <row r="37" spans="2:13" ht="13.5">
      <c r="B37" s="12" t="s">
        <v>74</v>
      </c>
      <c r="C37" s="3">
        <v>4</v>
      </c>
      <c r="D37" s="3" t="s">
        <v>57</v>
      </c>
      <c r="E37" s="3">
        <f t="shared" si="19"/>
        <v>144</v>
      </c>
      <c r="F37" s="3">
        <f t="shared" si="20"/>
        <v>64</v>
      </c>
      <c r="G37" s="3">
        <f t="shared" si="21"/>
        <v>80</v>
      </c>
      <c r="H37" s="3">
        <f>2*16</f>
        <v>32</v>
      </c>
      <c r="I37" s="3">
        <f t="shared" si="22"/>
        <v>48</v>
      </c>
      <c r="J37" s="3">
        <f t="shared" si="23"/>
        <v>4</v>
      </c>
      <c r="K37" s="3">
        <f t="shared" si="24"/>
        <v>2</v>
      </c>
      <c r="L37" s="3">
        <f t="shared" si="25"/>
        <v>1.2000000000000002</v>
      </c>
      <c r="M37" s="3">
        <f t="shared" si="26"/>
        <v>7.2</v>
      </c>
    </row>
    <row r="38" spans="2:13" ht="13.5">
      <c r="B38" s="12" t="s">
        <v>79</v>
      </c>
      <c r="C38" s="3">
        <v>5</v>
      </c>
      <c r="D38" s="3" t="s">
        <v>58</v>
      </c>
      <c r="E38" s="3">
        <f t="shared" si="19"/>
        <v>180</v>
      </c>
      <c r="F38" s="3">
        <f t="shared" si="20"/>
        <v>80</v>
      </c>
      <c r="G38" s="3">
        <f t="shared" si="21"/>
        <v>100</v>
      </c>
      <c r="H38" s="3">
        <f>2*16</f>
        <v>32</v>
      </c>
      <c r="I38" s="3">
        <f t="shared" si="22"/>
        <v>68</v>
      </c>
      <c r="J38" s="3">
        <f t="shared" si="23"/>
        <v>5</v>
      </c>
      <c r="K38" s="3">
        <f t="shared" si="24"/>
        <v>2</v>
      </c>
      <c r="L38" s="3">
        <f t="shared" si="25"/>
        <v>2</v>
      </c>
      <c r="M38" s="3">
        <f t="shared" si="26"/>
        <v>9</v>
      </c>
    </row>
    <row r="39" spans="2:13" ht="13.5">
      <c r="B39" s="12" t="s">
        <v>78</v>
      </c>
      <c r="C39" s="3">
        <v>4</v>
      </c>
      <c r="D39" s="10" t="s">
        <v>58</v>
      </c>
      <c r="E39" s="3">
        <f t="shared" si="19"/>
        <v>144</v>
      </c>
      <c r="F39" s="3">
        <f t="shared" si="20"/>
        <v>64</v>
      </c>
      <c r="G39" s="3">
        <f t="shared" si="21"/>
        <v>80</v>
      </c>
      <c r="H39" s="3">
        <f>2*16</f>
        <v>32</v>
      </c>
      <c r="I39" s="3">
        <f t="shared" si="22"/>
        <v>48</v>
      </c>
      <c r="J39" s="3">
        <f t="shared" si="23"/>
        <v>4</v>
      </c>
      <c r="K39" s="3">
        <f t="shared" si="24"/>
        <v>2</v>
      </c>
      <c r="L39" s="3">
        <f t="shared" si="25"/>
        <v>1.2000000000000002</v>
      </c>
      <c r="M39" s="3">
        <f t="shared" si="26"/>
        <v>7.2</v>
      </c>
    </row>
    <row r="40" spans="2:13" ht="13.5">
      <c r="B40" s="11" t="s">
        <v>1</v>
      </c>
      <c r="C40" s="13">
        <v>4</v>
      </c>
      <c r="D40" s="10" t="s">
        <v>57</v>
      </c>
      <c r="E40" s="3">
        <f t="shared" si="19"/>
        <v>144</v>
      </c>
      <c r="F40" s="3">
        <f t="shared" si="20"/>
        <v>64</v>
      </c>
      <c r="G40" s="3">
        <f t="shared" si="21"/>
        <v>80</v>
      </c>
      <c r="H40" s="3">
        <f>2*16</f>
        <v>32</v>
      </c>
      <c r="I40" s="3">
        <f t="shared" si="22"/>
        <v>48</v>
      </c>
      <c r="J40" s="3">
        <f t="shared" si="23"/>
        <v>4</v>
      </c>
      <c r="K40" s="3">
        <f t="shared" si="24"/>
        <v>2</v>
      </c>
      <c r="L40" s="3">
        <f t="shared" si="25"/>
        <v>1.2000000000000002</v>
      </c>
      <c r="M40" s="3">
        <f t="shared" si="26"/>
        <v>7.2</v>
      </c>
    </row>
    <row r="41" spans="2:13" ht="13.5">
      <c r="B41" s="11" t="s">
        <v>0</v>
      </c>
      <c r="C41" s="13">
        <v>3</v>
      </c>
      <c r="D41" s="45" t="s">
        <v>58</v>
      </c>
      <c r="E41" s="3">
        <f t="shared" si="19"/>
        <v>108</v>
      </c>
      <c r="F41" s="3">
        <f t="shared" si="20"/>
        <v>48</v>
      </c>
      <c r="G41" s="3">
        <f t="shared" si="21"/>
        <v>60</v>
      </c>
      <c r="H41" s="3">
        <f>1*16</f>
        <v>16</v>
      </c>
      <c r="I41" s="3">
        <f t="shared" si="22"/>
        <v>44</v>
      </c>
      <c r="J41" s="3">
        <f t="shared" si="23"/>
        <v>3</v>
      </c>
      <c r="K41" s="3">
        <f t="shared" si="24"/>
        <v>1</v>
      </c>
      <c r="L41" s="3">
        <f t="shared" si="25"/>
        <v>1.4000000000000004</v>
      </c>
      <c r="M41" s="3">
        <f t="shared" si="26"/>
        <v>5.4</v>
      </c>
    </row>
    <row r="42" spans="2:13" ht="13.5">
      <c r="B42" s="12" t="s">
        <v>56</v>
      </c>
      <c r="C42" s="3"/>
      <c r="D42" s="3" t="s">
        <v>57</v>
      </c>
      <c r="E42" s="46"/>
      <c r="F42" s="46"/>
      <c r="G42" s="46"/>
      <c r="H42" s="46"/>
      <c r="I42" s="46"/>
      <c r="J42" s="46"/>
      <c r="K42" s="46"/>
      <c r="L42" s="46"/>
      <c r="M42" s="46"/>
    </row>
    <row r="43" spans="2:13" ht="13.5">
      <c r="B43" s="131" t="s">
        <v>127</v>
      </c>
      <c r="C43" s="132"/>
      <c r="D43" s="132"/>
      <c r="E43" s="47"/>
      <c r="F43" s="47"/>
      <c r="G43" s="47"/>
      <c r="H43" s="47"/>
      <c r="I43" s="47"/>
      <c r="J43" s="47"/>
      <c r="K43" s="47"/>
      <c r="L43" s="47"/>
      <c r="M43" s="47"/>
    </row>
    <row r="44" spans="2:13" ht="13.5">
      <c r="B44" s="18" t="s">
        <v>15</v>
      </c>
      <c r="C44" s="127">
        <v>4</v>
      </c>
      <c r="D44" s="127" t="s">
        <v>58</v>
      </c>
      <c r="E44" s="119">
        <f>C44*36</f>
        <v>144</v>
      </c>
      <c r="F44" s="119">
        <f>C44*16</f>
        <v>64</v>
      </c>
      <c r="G44" s="119">
        <f>E44-F44</f>
        <v>80</v>
      </c>
      <c r="H44" s="119">
        <f>2*16</f>
        <v>32</v>
      </c>
      <c r="I44" s="119">
        <f>G44-H44</f>
        <v>48</v>
      </c>
      <c r="J44" s="119">
        <f>F44/16</f>
        <v>4</v>
      </c>
      <c r="K44" s="119">
        <f>H44/16</f>
        <v>2</v>
      </c>
      <c r="L44" s="119">
        <f>M44-K44-J44</f>
        <v>1.2000000000000002</v>
      </c>
      <c r="M44" s="119">
        <f>E44/20</f>
        <v>7.2</v>
      </c>
    </row>
    <row r="45" spans="2:13" ht="13.5">
      <c r="B45" s="18" t="s">
        <v>8</v>
      </c>
      <c r="C45" s="128"/>
      <c r="D45" s="128"/>
      <c r="E45" s="120"/>
      <c r="F45" s="120"/>
      <c r="G45" s="120"/>
      <c r="H45" s="120"/>
      <c r="I45" s="120"/>
      <c r="J45" s="120"/>
      <c r="K45" s="120"/>
      <c r="L45" s="120"/>
      <c r="M45" s="120"/>
    </row>
    <row r="46" spans="2:13" ht="13.5">
      <c r="B46" s="18" t="s">
        <v>27</v>
      </c>
      <c r="C46" s="129"/>
      <c r="D46" s="129"/>
      <c r="E46" s="121"/>
      <c r="F46" s="121"/>
      <c r="G46" s="121"/>
      <c r="H46" s="121"/>
      <c r="I46" s="121"/>
      <c r="J46" s="121"/>
      <c r="K46" s="121"/>
      <c r="L46" s="121"/>
      <c r="M46" s="121"/>
    </row>
    <row r="47" spans="2:13" s="35" customFormat="1" ht="13.5">
      <c r="B47" s="15" t="s">
        <v>68</v>
      </c>
      <c r="C47" s="16">
        <f>C36+C37+C38+C39+C40+C41+C44</f>
        <v>29</v>
      </c>
      <c r="D47" s="16"/>
      <c r="E47" s="31">
        <f>E36+E37+E38+E39+E40+E44</f>
        <v>936</v>
      </c>
      <c r="F47" s="31">
        <f aca="true" t="shared" si="27" ref="F47:M47">F36+F37+F38+F39+F40+F44</f>
        <v>416</v>
      </c>
      <c r="G47" s="31">
        <f t="shared" si="27"/>
        <v>520</v>
      </c>
      <c r="H47" s="31">
        <f t="shared" si="27"/>
        <v>192</v>
      </c>
      <c r="I47" s="31">
        <f t="shared" si="27"/>
        <v>328</v>
      </c>
      <c r="J47" s="31">
        <f t="shared" si="27"/>
        <v>26</v>
      </c>
      <c r="K47" s="31">
        <f t="shared" si="27"/>
        <v>12</v>
      </c>
      <c r="L47" s="31">
        <f t="shared" si="27"/>
        <v>8.8</v>
      </c>
      <c r="M47" s="31">
        <f t="shared" si="27"/>
        <v>46.800000000000004</v>
      </c>
    </row>
    <row r="48" spans="2:4" ht="27">
      <c r="B48" s="17" t="s">
        <v>70</v>
      </c>
      <c r="C48" s="4">
        <v>5</v>
      </c>
      <c r="D48" s="4">
        <v>2</v>
      </c>
    </row>
    <row r="49" ht="13.5" thickBot="1"/>
    <row r="50" spans="2:13" ht="49.5" customHeight="1" thickBot="1" thickTop="1">
      <c r="B50" s="8" t="s">
        <v>81</v>
      </c>
      <c r="C50" s="134" t="s">
        <v>76</v>
      </c>
      <c r="D50" s="137" t="s">
        <v>63</v>
      </c>
      <c r="E50" s="152" t="s">
        <v>104</v>
      </c>
      <c r="F50" s="153"/>
      <c r="G50" s="157" t="s">
        <v>105</v>
      </c>
      <c r="H50" s="158"/>
      <c r="I50" s="159"/>
      <c r="J50" s="118" t="s">
        <v>106</v>
      </c>
      <c r="K50" s="118"/>
      <c r="L50" s="118"/>
      <c r="M50" s="118"/>
    </row>
    <row r="51" spans="2:13" ht="12.75">
      <c r="B51" s="150" t="s">
        <v>64</v>
      </c>
      <c r="C51" s="135"/>
      <c r="D51" s="138"/>
      <c r="E51" s="154" t="s">
        <v>53</v>
      </c>
      <c r="F51" s="154" t="s">
        <v>107</v>
      </c>
      <c r="G51" s="124" t="s">
        <v>53</v>
      </c>
      <c r="H51" s="124" t="s">
        <v>108</v>
      </c>
      <c r="I51" s="124" t="s">
        <v>109</v>
      </c>
      <c r="J51" s="118" t="s">
        <v>107</v>
      </c>
      <c r="K51" s="118" t="s">
        <v>108</v>
      </c>
      <c r="L51" s="118" t="s">
        <v>109</v>
      </c>
      <c r="M51" s="118" t="s">
        <v>103</v>
      </c>
    </row>
    <row r="52" spans="2:13" ht="13.5" thickBot="1">
      <c r="B52" s="151"/>
      <c r="C52" s="136"/>
      <c r="D52" s="139"/>
      <c r="E52" s="154"/>
      <c r="F52" s="154"/>
      <c r="G52" s="124"/>
      <c r="H52" s="124"/>
      <c r="I52" s="124"/>
      <c r="J52" s="118"/>
      <c r="K52" s="118"/>
      <c r="L52" s="118"/>
      <c r="M52" s="118"/>
    </row>
    <row r="53" spans="2:4" ht="15.75" thickTop="1">
      <c r="B53" s="147" t="s">
        <v>65</v>
      </c>
      <c r="C53" s="148"/>
      <c r="D53" s="149"/>
    </row>
    <row r="54" spans="2:13" ht="13.5">
      <c r="B54" s="93" t="s">
        <v>28</v>
      </c>
      <c r="C54" s="3">
        <v>4</v>
      </c>
      <c r="D54" s="10" t="s">
        <v>58</v>
      </c>
      <c r="E54" s="3">
        <f>C54*36</f>
        <v>144</v>
      </c>
      <c r="F54" s="3">
        <f>C54*16</f>
        <v>64</v>
      </c>
      <c r="G54" s="3">
        <f>E54-F54</f>
        <v>80</v>
      </c>
      <c r="H54" s="3">
        <v>16</v>
      </c>
      <c r="I54" s="3">
        <f>G54-H54</f>
        <v>64</v>
      </c>
      <c r="J54" s="3">
        <f>F54/16</f>
        <v>4</v>
      </c>
      <c r="K54" s="3">
        <v>2</v>
      </c>
      <c r="L54" s="3">
        <f>M54-K54-J54</f>
        <v>1.2000000000000002</v>
      </c>
      <c r="M54" s="3">
        <f>E54/20</f>
        <v>7.2</v>
      </c>
    </row>
    <row r="55" spans="2:13" ht="13.5">
      <c r="B55" s="12" t="s">
        <v>74</v>
      </c>
      <c r="C55" s="3">
        <v>5</v>
      </c>
      <c r="D55" s="3" t="s">
        <v>58</v>
      </c>
      <c r="E55" s="3">
        <f>C55*36</f>
        <v>180</v>
      </c>
      <c r="F55" s="3">
        <f>C55*16</f>
        <v>80</v>
      </c>
      <c r="G55" s="3">
        <f>E55-F55</f>
        <v>100</v>
      </c>
      <c r="H55" s="3">
        <f>2*16</f>
        <v>32</v>
      </c>
      <c r="I55" s="3">
        <f>G55-H55</f>
        <v>68</v>
      </c>
      <c r="J55" s="3">
        <f>F55/16</f>
        <v>5</v>
      </c>
      <c r="K55" s="3">
        <f>H55/16</f>
        <v>2</v>
      </c>
      <c r="L55" s="3">
        <f>M55-K55-J55</f>
        <v>2</v>
      </c>
      <c r="M55" s="3">
        <f>E55/20</f>
        <v>9</v>
      </c>
    </row>
    <row r="56" spans="2:13" ht="13.5">
      <c r="B56" s="12" t="s">
        <v>3</v>
      </c>
      <c r="C56" s="3">
        <v>2</v>
      </c>
      <c r="D56" s="3" t="s">
        <v>57</v>
      </c>
      <c r="E56" s="3">
        <f>C56*36</f>
        <v>72</v>
      </c>
      <c r="F56" s="3">
        <f>C56*16</f>
        <v>32</v>
      </c>
      <c r="G56" s="3">
        <f>E56-F56</f>
        <v>40</v>
      </c>
      <c r="H56" s="3">
        <v>16</v>
      </c>
      <c r="I56" s="3">
        <f>G56-H56</f>
        <v>24</v>
      </c>
      <c r="J56" s="3">
        <f>F56/16</f>
        <v>2</v>
      </c>
      <c r="K56" s="3">
        <f>H56/16</f>
        <v>1</v>
      </c>
      <c r="L56" s="3">
        <f>M56-K56-J56</f>
        <v>0.6000000000000001</v>
      </c>
      <c r="M56" s="3">
        <f>E56/20</f>
        <v>3.6</v>
      </c>
    </row>
    <row r="57" spans="2:13" ht="13.5">
      <c r="B57" s="11" t="s">
        <v>1</v>
      </c>
      <c r="C57" s="13">
        <v>5</v>
      </c>
      <c r="D57" s="10" t="s">
        <v>58</v>
      </c>
      <c r="E57" s="3">
        <f>C57*36</f>
        <v>180</v>
      </c>
      <c r="F57" s="3">
        <f>C57*16</f>
        <v>80</v>
      </c>
      <c r="G57" s="3">
        <f>E57-F57</f>
        <v>100</v>
      </c>
      <c r="H57" s="3">
        <f>2*16</f>
        <v>32</v>
      </c>
      <c r="I57" s="3">
        <f>G57-H57</f>
        <v>68</v>
      </c>
      <c r="J57" s="3">
        <f>F57/16</f>
        <v>5</v>
      </c>
      <c r="K57" s="3">
        <f>H57/16</f>
        <v>2</v>
      </c>
      <c r="L57" s="3">
        <f>M57-K57-J57</f>
        <v>2</v>
      </c>
      <c r="M57" s="3">
        <f>E57/20</f>
        <v>9</v>
      </c>
    </row>
    <row r="58" spans="2:13" ht="13.5">
      <c r="B58" s="11" t="s">
        <v>6</v>
      </c>
      <c r="C58" s="13">
        <v>4</v>
      </c>
      <c r="D58" s="10" t="s">
        <v>58</v>
      </c>
      <c r="E58" s="3">
        <f>C58*36</f>
        <v>144</v>
      </c>
      <c r="F58" s="3">
        <f>C58*16</f>
        <v>64</v>
      </c>
      <c r="G58" s="3">
        <f>E58-F58</f>
        <v>80</v>
      </c>
      <c r="H58" s="3">
        <f>2*16</f>
        <v>32</v>
      </c>
      <c r="I58" s="3">
        <f>G58-H58</f>
        <v>48</v>
      </c>
      <c r="J58" s="3">
        <f>F58/16</f>
        <v>4</v>
      </c>
      <c r="K58" s="3">
        <f>H58/16</f>
        <v>2</v>
      </c>
      <c r="L58" s="3">
        <f>M58-K58-J58</f>
        <v>1.2000000000000002</v>
      </c>
      <c r="M58" s="3">
        <f>E58/20</f>
        <v>7.2</v>
      </c>
    </row>
    <row r="59" spans="2:4" ht="13.5">
      <c r="B59" s="12" t="s">
        <v>56</v>
      </c>
      <c r="C59" s="3"/>
      <c r="D59" s="10" t="s">
        <v>57</v>
      </c>
    </row>
    <row r="60" spans="2:4" ht="13.5">
      <c r="B60" s="131" t="s">
        <v>80</v>
      </c>
      <c r="C60" s="132"/>
      <c r="D60" s="133"/>
    </row>
    <row r="61" spans="2:4" ht="13.5">
      <c r="B61" s="131" t="s">
        <v>128</v>
      </c>
      <c r="C61" s="132"/>
      <c r="D61" s="133"/>
    </row>
    <row r="62" spans="2:13" ht="13.5">
      <c r="B62" s="48" t="s">
        <v>12</v>
      </c>
      <c r="C62" s="130">
        <v>3</v>
      </c>
      <c r="D62" s="130" t="s">
        <v>57</v>
      </c>
      <c r="E62" s="123">
        <f>C62*36</f>
        <v>108</v>
      </c>
      <c r="F62" s="123">
        <f>C62*16</f>
        <v>48</v>
      </c>
      <c r="G62" s="123">
        <f>E62-F62</f>
        <v>60</v>
      </c>
      <c r="H62" s="123">
        <v>16</v>
      </c>
      <c r="I62" s="123">
        <f>G62-H62</f>
        <v>44</v>
      </c>
      <c r="J62" s="123">
        <f>F62/16</f>
        <v>3</v>
      </c>
      <c r="K62" s="123">
        <f>H62/16</f>
        <v>1</v>
      </c>
      <c r="L62" s="123">
        <f>M62-K62-J62</f>
        <v>1.4000000000000004</v>
      </c>
      <c r="M62" s="123">
        <f>E62/20</f>
        <v>5.4</v>
      </c>
    </row>
    <row r="63" spans="2:13" ht="13.5">
      <c r="B63" s="18" t="s">
        <v>26</v>
      </c>
      <c r="C63" s="130"/>
      <c r="D63" s="130"/>
      <c r="E63" s="123"/>
      <c r="F63" s="123"/>
      <c r="G63" s="123"/>
      <c r="H63" s="123"/>
      <c r="I63" s="123"/>
      <c r="J63" s="123"/>
      <c r="K63" s="123"/>
      <c r="L63" s="123"/>
      <c r="M63" s="123"/>
    </row>
    <row r="64" spans="2:13" ht="27">
      <c r="B64" s="25" t="s">
        <v>178</v>
      </c>
      <c r="C64" s="130"/>
      <c r="D64" s="130"/>
      <c r="E64" s="123"/>
      <c r="F64" s="123"/>
      <c r="G64" s="123"/>
      <c r="H64" s="123"/>
      <c r="I64" s="123"/>
      <c r="J64" s="123"/>
      <c r="K64" s="123"/>
      <c r="L64" s="123"/>
      <c r="M64" s="123"/>
    </row>
    <row r="65" spans="2:13" ht="13.5">
      <c r="B65" s="18" t="s">
        <v>31</v>
      </c>
      <c r="C65" s="130"/>
      <c r="D65" s="130"/>
      <c r="E65" s="123"/>
      <c r="F65" s="123"/>
      <c r="G65" s="123"/>
      <c r="H65" s="123"/>
      <c r="I65" s="123"/>
      <c r="J65" s="123"/>
      <c r="K65" s="123"/>
      <c r="L65" s="123"/>
      <c r="M65" s="123"/>
    </row>
    <row r="66" spans="2:4" ht="13.5">
      <c r="B66" s="131" t="s">
        <v>128</v>
      </c>
      <c r="C66" s="126"/>
      <c r="D66" s="155"/>
    </row>
    <row r="67" spans="2:13" ht="13.5">
      <c r="B67" s="48" t="s">
        <v>169</v>
      </c>
      <c r="C67" s="130">
        <v>4</v>
      </c>
      <c r="D67" s="130" t="s">
        <v>58</v>
      </c>
      <c r="E67" s="123">
        <f>C67*36</f>
        <v>144</v>
      </c>
      <c r="F67" s="123">
        <f>C67*16</f>
        <v>64</v>
      </c>
      <c r="G67" s="123">
        <f>E67-F67</f>
        <v>80</v>
      </c>
      <c r="H67" s="123">
        <f>2*16</f>
        <v>32</v>
      </c>
      <c r="I67" s="123">
        <f>G67-H67</f>
        <v>48</v>
      </c>
      <c r="J67" s="123">
        <f>F67/16</f>
        <v>4</v>
      </c>
      <c r="K67" s="123">
        <f>H67/16</f>
        <v>2</v>
      </c>
      <c r="L67" s="123">
        <f>M67-K67-J67</f>
        <v>1.2000000000000002</v>
      </c>
      <c r="M67" s="123">
        <f>E67/20</f>
        <v>7.2</v>
      </c>
    </row>
    <row r="68" spans="2:13" ht="13.5">
      <c r="B68" s="18" t="s">
        <v>13</v>
      </c>
      <c r="C68" s="130"/>
      <c r="D68" s="130"/>
      <c r="E68" s="123"/>
      <c r="F68" s="123"/>
      <c r="G68" s="123"/>
      <c r="H68" s="123"/>
      <c r="I68" s="123"/>
      <c r="J68" s="123"/>
      <c r="K68" s="123"/>
      <c r="L68" s="123"/>
      <c r="M68" s="123"/>
    </row>
    <row r="69" spans="2:13" ht="13.5">
      <c r="B69" s="18" t="s">
        <v>110</v>
      </c>
      <c r="C69" s="130"/>
      <c r="D69" s="130"/>
      <c r="E69" s="123"/>
      <c r="F69" s="123"/>
      <c r="G69" s="123"/>
      <c r="H69" s="123"/>
      <c r="I69" s="123"/>
      <c r="J69" s="123"/>
      <c r="K69" s="123"/>
      <c r="L69" s="123"/>
      <c r="M69" s="123"/>
    </row>
    <row r="70" spans="2:13" ht="13.5">
      <c r="B70" s="18" t="s">
        <v>46</v>
      </c>
      <c r="C70" s="130"/>
      <c r="D70" s="130"/>
      <c r="E70" s="123"/>
      <c r="F70" s="123"/>
      <c r="G70" s="123"/>
      <c r="H70" s="123"/>
      <c r="I70" s="123"/>
      <c r="J70" s="123"/>
      <c r="K70" s="123"/>
      <c r="L70" s="123"/>
      <c r="M70" s="123"/>
    </row>
    <row r="71" spans="2:13" ht="13.5">
      <c r="B71" s="19" t="s">
        <v>51</v>
      </c>
      <c r="C71" s="20">
        <v>4</v>
      </c>
      <c r="D71" s="21" t="s">
        <v>57</v>
      </c>
      <c r="E71" s="3">
        <f>C71*36</f>
        <v>144</v>
      </c>
      <c r="F71" s="3"/>
      <c r="G71" s="3">
        <f>E71-F71</f>
        <v>144</v>
      </c>
      <c r="H71" s="3">
        <f>2*16</f>
        <v>32</v>
      </c>
      <c r="I71" s="3">
        <f>G71-H71</f>
        <v>112</v>
      </c>
      <c r="J71" s="3">
        <f>F71/16</f>
        <v>0</v>
      </c>
      <c r="K71" s="3">
        <f>H71/16</f>
        <v>2</v>
      </c>
      <c r="L71" s="3">
        <f>M71-K71-J71</f>
        <v>5.2</v>
      </c>
      <c r="M71" s="3">
        <f>E71/20</f>
        <v>7.2</v>
      </c>
    </row>
    <row r="72" spans="2:13" s="38" customFormat="1" ht="13.5">
      <c r="B72" s="39" t="s">
        <v>68</v>
      </c>
      <c r="C72" s="16">
        <f>C54+C55+C56+C57+C58+C62+C67+C71</f>
        <v>31</v>
      </c>
      <c r="D72" s="16"/>
      <c r="E72" s="31">
        <f>E54+E55+E56+E57+E58+E62+E67+E71</f>
        <v>1116</v>
      </c>
      <c r="F72" s="31">
        <f aca="true" t="shared" si="28" ref="F72:M72">F54+F55+F56+F57+F58+F62+F67+F71</f>
        <v>432</v>
      </c>
      <c r="G72" s="31">
        <f t="shared" si="28"/>
        <v>684</v>
      </c>
      <c r="H72" s="31">
        <f t="shared" si="28"/>
        <v>208</v>
      </c>
      <c r="I72" s="31">
        <f t="shared" si="28"/>
        <v>476</v>
      </c>
      <c r="J72" s="31">
        <f t="shared" si="28"/>
        <v>27</v>
      </c>
      <c r="K72" s="31">
        <f t="shared" si="28"/>
        <v>14</v>
      </c>
      <c r="L72" s="31">
        <f t="shared" si="28"/>
        <v>14.8</v>
      </c>
      <c r="M72" s="31">
        <f t="shared" si="28"/>
        <v>55.800000000000004</v>
      </c>
    </row>
    <row r="73" spans="2:4" ht="27">
      <c r="B73" s="17" t="s">
        <v>70</v>
      </c>
      <c r="C73" s="4">
        <v>5</v>
      </c>
      <c r="D73" s="4">
        <v>2</v>
      </c>
    </row>
    <row r="74" ht="13.5" thickBot="1"/>
    <row r="75" spans="2:13" ht="57.75" customHeight="1" thickBot="1" thickTop="1">
      <c r="B75" s="8" t="s">
        <v>82</v>
      </c>
      <c r="C75" s="134" t="s">
        <v>76</v>
      </c>
      <c r="D75" s="137" t="s">
        <v>63</v>
      </c>
      <c r="E75" s="152" t="s">
        <v>104</v>
      </c>
      <c r="F75" s="153"/>
      <c r="G75" s="157" t="s">
        <v>105</v>
      </c>
      <c r="H75" s="158"/>
      <c r="I75" s="159"/>
      <c r="J75" s="118" t="s">
        <v>106</v>
      </c>
      <c r="K75" s="118"/>
      <c r="L75" s="118"/>
      <c r="M75" s="118"/>
    </row>
    <row r="76" spans="2:13" ht="12.75">
      <c r="B76" s="150" t="s">
        <v>64</v>
      </c>
      <c r="C76" s="135"/>
      <c r="D76" s="138"/>
      <c r="E76" s="154" t="s">
        <v>53</v>
      </c>
      <c r="F76" s="154" t="s">
        <v>107</v>
      </c>
      <c r="G76" s="124" t="s">
        <v>53</v>
      </c>
      <c r="H76" s="124" t="s">
        <v>108</v>
      </c>
      <c r="I76" s="124" t="s">
        <v>109</v>
      </c>
      <c r="J76" s="118" t="s">
        <v>107</v>
      </c>
      <c r="K76" s="118" t="s">
        <v>108</v>
      </c>
      <c r="L76" s="118" t="s">
        <v>109</v>
      </c>
      <c r="M76" s="118" t="s">
        <v>103</v>
      </c>
    </row>
    <row r="77" spans="2:13" ht="13.5" thickBot="1">
      <c r="B77" s="151"/>
      <c r="C77" s="136"/>
      <c r="D77" s="139"/>
      <c r="E77" s="154"/>
      <c r="F77" s="154"/>
      <c r="G77" s="124"/>
      <c r="H77" s="124"/>
      <c r="I77" s="124"/>
      <c r="J77" s="118"/>
      <c r="K77" s="118"/>
      <c r="L77" s="118"/>
      <c r="M77" s="118"/>
    </row>
    <row r="78" spans="2:4" ht="15.75" thickTop="1">
      <c r="B78" s="147" t="s">
        <v>65</v>
      </c>
      <c r="C78" s="148"/>
      <c r="D78" s="149"/>
    </row>
    <row r="79" spans="2:13" ht="13.5">
      <c r="B79" s="14" t="s">
        <v>117</v>
      </c>
      <c r="C79" s="3">
        <v>4</v>
      </c>
      <c r="D79" s="10" t="s">
        <v>57</v>
      </c>
      <c r="E79" s="37">
        <f>C79*36</f>
        <v>144</v>
      </c>
      <c r="F79" s="37">
        <f>C79*16</f>
        <v>64</v>
      </c>
      <c r="G79" s="37">
        <f>E79-F79</f>
        <v>80</v>
      </c>
      <c r="H79" s="37">
        <f>2*16</f>
        <v>32</v>
      </c>
      <c r="I79" s="37">
        <f>G79-H79</f>
        <v>48</v>
      </c>
      <c r="J79" s="37">
        <f>F79/16</f>
        <v>4</v>
      </c>
      <c r="K79" s="37">
        <f>H79/16</f>
        <v>2</v>
      </c>
      <c r="L79" s="37">
        <f>M79-K79-J79</f>
        <v>1.2000000000000002</v>
      </c>
      <c r="M79" s="37">
        <f>E79/20</f>
        <v>7.2</v>
      </c>
    </row>
    <row r="80" spans="2:13" ht="13.5">
      <c r="B80" s="12" t="s">
        <v>168</v>
      </c>
      <c r="C80" s="3">
        <v>4</v>
      </c>
      <c r="D80" s="3" t="s">
        <v>58</v>
      </c>
      <c r="E80" s="37">
        <f>C80*36</f>
        <v>144</v>
      </c>
      <c r="F80" s="37">
        <f>C80*16</f>
        <v>64</v>
      </c>
      <c r="G80" s="37">
        <f>E80-F80</f>
        <v>80</v>
      </c>
      <c r="H80" s="37">
        <f>2*16</f>
        <v>32</v>
      </c>
      <c r="I80" s="37">
        <f>G80-H80</f>
        <v>48</v>
      </c>
      <c r="J80" s="37">
        <f>F80/16</f>
        <v>4</v>
      </c>
      <c r="K80" s="37">
        <f>H80/16</f>
        <v>2</v>
      </c>
      <c r="L80" s="37">
        <f>M80-K80-J80</f>
        <v>1.2000000000000002</v>
      </c>
      <c r="M80" s="37">
        <f>E80/20</f>
        <v>7.2</v>
      </c>
    </row>
    <row r="81" spans="2:13" ht="13.5">
      <c r="B81" s="11" t="s">
        <v>32</v>
      </c>
      <c r="C81" s="3">
        <v>4</v>
      </c>
      <c r="D81" s="3" t="s">
        <v>58</v>
      </c>
      <c r="E81" s="37">
        <f>C81*36</f>
        <v>144</v>
      </c>
      <c r="F81" s="37">
        <f>C81*16</f>
        <v>64</v>
      </c>
      <c r="G81" s="37">
        <f>E81-F81</f>
        <v>80</v>
      </c>
      <c r="H81" s="37">
        <f>2*16</f>
        <v>32</v>
      </c>
      <c r="I81" s="37">
        <f>G81-H81</f>
        <v>48</v>
      </c>
      <c r="J81" s="37">
        <f>F81/16</f>
        <v>4</v>
      </c>
      <c r="K81" s="37">
        <f>H81/16</f>
        <v>2</v>
      </c>
      <c r="L81" s="37">
        <f>M81-K81-J81</f>
        <v>1.2000000000000002</v>
      </c>
      <c r="M81" s="37">
        <f>E81/20</f>
        <v>7.2</v>
      </c>
    </row>
    <row r="82" spans="2:13" ht="13.5">
      <c r="B82" s="12" t="s">
        <v>18</v>
      </c>
      <c r="C82" s="13">
        <v>4</v>
      </c>
      <c r="D82" s="10" t="s">
        <v>58</v>
      </c>
      <c r="E82" s="37">
        <f>C82*36</f>
        <v>144</v>
      </c>
      <c r="F82" s="37">
        <f>C82*16</f>
        <v>64</v>
      </c>
      <c r="G82" s="37">
        <f>E82-F82</f>
        <v>80</v>
      </c>
      <c r="H82" s="37">
        <f>2*16</f>
        <v>32</v>
      </c>
      <c r="I82" s="37">
        <f>G82-H82</f>
        <v>48</v>
      </c>
      <c r="J82" s="37">
        <f>F82/16</f>
        <v>4</v>
      </c>
      <c r="K82" s="37">
        <f>H82/16</f>
        <v>2</v>
      </c>
      <c r="L82" s="37">
        <f>M82-K82-J82</f>
        <v>1.2000000000000002</v>
      </c>
      <c r="M82" s="37">
        <f>E82/20</f>
        <v>7.2</v>
      </c>
    </row>
    <row r="83" spans="2:13" ht="15">
      <c r="B83" s="33" t="s">
        <v>30</v>
      </c>
      <c r="C83" s="13">
        <v>4</v>
      </c>
      <c r="D83" s="10" t="s">
        <v>58</v>
      </c>
      <c r="E83" s="37">
        <f>C83*36</f>
        <v>144</v>
      </c>
      <c r="F83" s="37">
        <f>C83*16</f>
        <v>64</v>
      </c>
      <c r="G83" s="37">
        <f>E83-F83</f>
        <v>80</v>
      </c>
      <c r="H83" s="37">
        <f>2*16</f>
        <v>32</v>
      </c>
      <c r="I83" s="37">
        <f>G83-H83</f>
        <v>48</v>
      </c>
      <c r="J83" s="37">
        <f>F83/16</f>
        <v>4</v>
      </c>
      <c r="K83" s="37">
        <f>H83/16</f>
        <v>2</v>
      </c>
      <c r="L83" s="37">
        <f>M83-K83-J83</f>
        <v>1.2000000000000002</v>
      </c>
      <c r="M83" s="37">
        <f>E83/20</f>
        <v>7.2</v>
      </c>
    </row>
    <row r="84" spans="2:4" ht="13.5">
      <c r="B84" s="131" t="s">
        <v>80</v>
      </c>
      <c r="C84" s="132"/>
      <c r="D84" s="133"/>
    </row>
    <row r="85" spans="2:4" ht="13.5">
      <c r="B85" s="131" t="s">
        <v>171</v>
      </c>
      <c r="C85" s="126"/>
      <c r="D85" s="155"/>
    </row>
    <row r="86" spans="2:13" ht="13.5">
      <c r="B86" s="18" t="s">
        <v>167</v>
      </c>
      <c r="C86" s="130">
        <v>3</v>
      </c>
      <c r="D86" s="130" t="s">
        <v>57</v>
      </c>
      <c r="E86" s="123">
        <f>C86*36</f>
        <v>108</v>
      </c>
      <c r="F86" s="123">
        <f>C86*16</f>
        <v>48</v>
      </c>
      <c r="G86" s="123">
        <f>E86-F86</f>
        <v>60</v>
      </c>
      <c r="H86" s="123">
        <f>2*16</f>
        <v>32</v>
      </c>
      <c r="I86" s="123">
        <f>G86-H86</f>
        <v>28</v>
      </c>
      <c r="J86" s="123">
        <f>F86/16</f>
        <v>3</v>
      </c>
      <c r="K86" s="123">
        <f>H86/16</f>
        <v>2</v>
      </c>
      <c r="L86" s="123">
        <f>M86-K86-J86</f>
        <v>0.40000000000000036</v>
      </c>
      <c r="M86" s="123">
        <f>E86/20</f>
        <v>5.4</v>
      </c>
    </row>
    <row r="87" spans="2:13" ht="13.5">
      <c r="B87" s="18" t="s">
        <v>83</v>
      </c>
      <c r="C87" s="130"/>
      <c r="D87" s="130"/>
      <c r="E87" s="119"/>
      <c r="F87" s="119"/>
      <c r="G87" s="119"/>
      <c r="H87" s="119"/>
      <c r="I87" s="119"/>
      <c r="J87" s="119"/>
      <c r="K87" s="119"/>
      <c r="L87" s="119"/>
      <c r="M87" s="119"/>
    </row>
    <row r="88" spans="2:13" ht="14.25" customHeight="1">
      <c r="B88" s="125" t="s">
        <v>172</v>
      </c>
      <c r="C88" s="126"/>
      <c r="D88" s="126"/>
      <c r="E88" s="92"/>
      <c r="F88" s="92"/>
      <c r="G88" s="92"/>
      <c r="H88" s="92"/>
      <c r="I88" s="92"/>
      <c r="J88" s="92"/>
      <c r="K88" s="92"/>
      <c r="L88" s="92"/>
      <c r="M88" s="92"/>
    </row>
    <row r="89" spans="2:13" ht="13.5">
      <c r="B89" s="18" t="s">
        <v>16</v>
      </c>
      <c r="C89" s="127">
        <v>3</v>
      </c>
      <c r="D89" s="130" t="s">
        <v>57</v>
      </c>
      <c r="E89" s="121">
        <v>108</v>
      </c>
      <c r="F89" s="121">
        <v>48</v>
      </c>
      <c r="G89" s="121">
        <v>60</v>
      </c>
      <c r="H89" s="121">
        <v>32</v>
      </c>
      <c r="I89" s="121">
        <v>28</v>
      </c>
      <c r="J89" s="121">
        <v>3</v>
      </c>
      <c r="K89" s="121">
        <v>2</v>
      </c>
      <c r="L89" s="121">
        <v>0.4</v>
      </c>
      <c r="M89" s="121">
        <v>5.4</v>
      </c>
    </row>
    <row r="90" spans="2:13" ht="13.5">
      <c r="B90" s="18" t="s">
        <v>84</v>
      </c>
      <c r="C90" s="128"/>
      <c r="D90" s="130"/>
      <c r="E90" s="123"/>
      <c r="F90" s="123"/>
      <c r="G90" s="123"/>
      <c r="H90" s="123"/>
      <c r="I90" s="123"/>
      <c r="J90" s="123"/>
      <c r="K90" s="123"/>
      <c r="L90" s="123"/>
      <c r="M90" s="123"/>
    </row>
    <row r="91" spans="2:13" ht="13.5">
      <c r="B91" s="18" t="s">
        <v>121</v>
      </c>
      <c r="C91" s="129"/>
      <c r="D91" s="130"/>
      <c r="E91" s="123"/>
      <c r="F91" s="123"/>
      <c r="G91" s="123"/>
      <c r="H91" s="123"/>
      <c r="I91" s="123"/>
      <c r="J91" s="123"/>
      <c r="K91" s="123"/>
      <c r="L91" s="123"/>
      <c r="M91" s="123"/>
    </row>
    <row r="92" spans="2:4" ht="13.5">
      <c r="B92" s="131" t="s">
        <v>173</v>
      </c>
      <c r="C92" s="132"/>
      <c r="D92" s="133"/>
    </row>
    <row r="93" spans="2:13" ht="13.5">
      <c r="B93" s="18" t="s">
        <v>29</v>
      </c>
      <c r="C93" s="127">
        <v>4</v>
      </c>
      <c r="D93" s="127" t="s">
        <v>58</v>
      </c>
      <c r="E93" s="119">
        <f>C93*36</f>
        <v>144</v>
      </c>
      <c r="F93" s="119">
        <f>C93*16</f>
        <v>64</v>
      </c>
      <c r="G93" s="119">
        <f>E93-F93</f>
        <v>80</v>
      </c>
      <c r="H93" s="119">
        <f>2*16</f>
        <v>32</v>
      </c>
      <c r="I93" s="119">
        <f>G93-H93</f>
        <v>48</v>
      </c>
      <c r="J93" s="119">
        <f>F93/16</f>
        <v>4</v>
      </c>
      <c r="K93" s="119">
        <f>H93/16</f>
        <v>2</v>
      </c>
      <c r="L93" s="119">
        <f>M93-K93-J93</f>
        <v>1.2000000000000002</v>
      </c>
      <c r="M93" s="119">
        <f>E93/20</f>
        <v>7.2</v>
      </c>
    </row>
    <row r="94" spans="2:13" ht="27">
      <c r="B94" s="25" t="s">
        <v>179</v>
      </c>
      <c r="C94" s="129"/>
      <c r="D94" s="129"/>
      <c r="E94" s="121"/>
      <c r="F94" s="121"/>
      <c r="G94" s="121"/>
      <c r="H94" s="121"/>
      <c r="I94" s="121"/>
      <c r="J94" s="121"/>
      <c r="K94" s="121"/>
      <c r="L94" s="121"/>
      <c r="M94" s="121"/>
    </row>
    <row r="95" spans="2:13" s="38" customFormat="1" ht="13.5">
      <c r="B95" s="39" t="s">
        <v>68</v>
      </c>
      <c r="C95" s="16">
        <f>C79+C80+C81+C82+C83+C86+C93+C88+C89</f>
        <v>30</v>
      </c>
      <c r="D95" s="16"/>
      <c r="E95" s="31">
        <f>E79+E80+E81+E82+E83+E86+E93+E88+E89</f>
        <v>1080</v>
      </c>
      <c r="F95" s="31">
        <f aca="true" t="shared" si="29" ref="F95:M95">F79+F80+F81+F82+F83+F86+F93+F88+F89</f>
        <v>480</v>
      </c>
      <c r="G95" s="31">
        <f t="shared" si="29"/>
        <v>600</v>
      </c>
      <c r="H95" s="31">
        <f t="shared" si="29"/>
        <v>256</v>
      </c>
      <c r="I95" s="31">
        <f t="shared" si="29"/>
        <v>344</v>
      </c>
      <c r="J95" s="31">
        <f t="shared" si="29"/>
        <v>30</v>
      </c>
      <c r="K95" s="31">
        <f t="shared" si="29"/>
        <v>16</v>
      </c>
      <c r="L95" s="31">
        <f t="shared" si="29"/>
        <v>8.000000000000002</v>
      </c>
      <c r="M95" s="31">
        <f t="shared" si="29"/>
        <v>54</v>
      </c>
    </row>
    <row r="96" spans="2:4" ht="13.5">
      <c r="B96" s="17" t="s">
        <v>85</v>
      </c>
      <c r="C96" s="4">
        <v>5</v>
      </c>
      <c r="D96" s="4">
        <v>3</v>
      </c>
    </row>
    <row r="97" ht="13.5" thickBot="1"/>
    <row r="98" spans="2:13" ht="51" customHeight="1" thickBot="1" thickTop="1">
      <c r="B98" s="8" t="s">
        <v>86</v>
      </c>
      <c r="C98" s="134" t="s">
        <v>76</v>
      </c>
      <c r="D98" s="137" t="s">
        <v>63</v>
      </c>
      <c r="E98" s="152" t="s">
        <v>104</v>
      </c>
      <c r="F98" s="153"/>
      <c r="G98" s="157" t="s">
        <v>105</v>
      </c>
      <c r="H98" s="158"/>
      <c r="I98" s="159"/>
      <c r="J98" s="118" t="s">
        <v>106</v>
      </c>
      <c r="K98" s="118"/>
      <c r="L98" s="118"/>
      <c r="M98" s="118"/>
    </row>
    <row r="99" spans="2:13" ht="12.75">
      <c r="B99" s="150" t="s">
        <v>64</v>
      </c>
      <c r="C99" s="135"/>
      <c r="D99" s="138"/>
      <c r="E99" s="154" t="s">
        <v>53</v>
      </c>
      <c r="F99" s="154" t="s">
        <v>107</v>
      </c>
      <c r="G99" s="124" t="s">
        <v>53</v>
      </c>
      <c r="H99" s="124" t="s">
        <v>108</v>
      </c>
      <c r="I99" s="124" t="s">
        <v>109</v>
      </c>
      <c r="J99" s="118" t="s">
        <v>107</v>
      </c>
      <c r="K99" s="118" t="s">
        <v>108</v>
      </c>
      <c r="L99" s="118" t="s">
        <v>109</v>
      </c>
      <c r="M99" s="118" t="s">
        <v>103</v>
      </c>
    </row>
    <row r="100" spans="2:13" ht="13.5" thickBot="1">
      <c r="B100" s="151"/>
      <c r="C100" s="136"/>
      <c r="D100" s="139"/>
      <c r="E100" s="154"/>
      <c r="F100" s="154"/>
      <c r="G100" s="124"/>
      <c r="H100" s="124"/>
      <c r="I100" s="124"/>
      <c r="J100" s="118"/>
      <c r="K100" s="118"/>
      <c r="L100" s="118"/>
      <c r="M100" s="118"/>
    </row>
    <row r="101" spans="2:4" ht="15.75" thickTop="1">
      <c r="B101" s="147" t="s">
        <v>65</v>
      </c>
      <c r="C101" s="148"/>
      <c r="D101" s="149"/>
    </row>
    <row r="102" spans="2:13" ht="13.5">
      <c r="B102" s="14" t="s">
        <v>112</v>
      </c>
      <c r="C102" s="3">
        <v>4</v>
      </c>
      <c r="D102" s="10" t="s">
        <v>58</v>
      </c>
      <c r="E102" s="3">
        <f>C102*36</f>
        <v>144</v>
      </c>
      <c r="F102" s="3">
        <f>C102*16</f>
        <v>64</v>
      </c>
      <c r="G102" s="3">
        <f>E102-F102</f>
        <v>80</v>
      </c>
      <c r="H102" s="3">
        <v>16</v>
      </c>
      <c r="I102" s="3">
        <f>G102-H102</f>
        <v>64</v>
      </c>
      <c r="J102" s="3">
        <f>F102/16</f>
        <v>4</v>
      </c>
      <c r="K102" s="3">
        <v>2</v>
      </c>
      <c r="L102" s="3">
        <f>M102-K102-J102</f>
        <v>1.2000000000000002</v>
      </c>
      <c r="M102" s="3">
        <f>E102/20</f>
        <v>7.2</v>
      </c>
    </row>
    <row r="103" spans="2:13" ht="13.5">
      <c r="B103" s="12" t="s">
        <v>20</v>
      </c>
      <c r="C103" s="3">
        <v>4</v>
      </c>
      <c r="D103" s="3" t="s">
        <v>58</v>
      </c>
      <c r="E103" s="3">
        <f>C103*36</f>
        <v>144</v>
      </c>
      <c r="F103" s="3">
        <f>C103*16</f>
        <v>64</v>
      </c>
      <c r="G103" s="3">
        <f>E103-F103</f>
        <v>80</v>
      </c>
      <c r="H103" s="3">
        <f>2*16</f>
        <v>32</v>
      </c>
      <c r="I103" s="3">
        <f>G103-H103</f>
        <v>48</v>
      </c>
      <c r="J103" s="3">
        <f>F103/16</f>
        <v>4</v>
      </c>
      <c r="K103" s="3">
        <f>H103/16</f>
        <v>2</v>
      </c>
      <c r="L103" s="3">
        <f>M103-K103-J103</f>
        <v>1.2000000000000002</v>
      </c>
      <c r="M103" s="3">
        <f>E103/20</f>
        <v>7.2</v>
      </c>
    </row>
    <row r="104" spans="2:13" ht="13.5">
      <c r="B104" s="11" t="s">
        <v>23</v>
      </c>
      <c r="C104" s="3">
        <v>4</v>
      </c>
      <c r="D104" s="3" t="s">
        <v>58</v>
      </c>
      <c r="E104" s="3">
        <f>C104*36</f>
        <v>144</v>
      </c>
      <c r="F104" s="3">
        <f>C104*16</f>
        <v>64</v>
      </c>
      <c r="G104" s="3">
        <f>E104-F104</f>
        <v>80</v>
      </c>
      <c r="H104" s="3">
        <f>2*16</f>
        <v>32</v>
      </c>
      <c r="I104" s="3">
        <f>G104-H104</f>
        <v>48</v>
      </c>
      <c r="J104" s="3">
        <f>F104/16</f>
        <v>4</v>
      </c>
      <c r="K104" s="3">
        <f>H104/16</f>
        <v>2</v>
      </c>
      <c r="L104" s="3">
        <f>M104-K104-J104</f>
        <v>1.2000000000000002</v>
      </c>
      <c r="M104" s="3">
        <f>E104/20</f>
        <v>7.2</v>
      </c>
    </row>
    <row r="105" spans="2:13" ht="30.75">
      <c r="B105" s="33" t="s">
        <v>21</v>
      </c>
      <c r="C105" s="13">
        <v>4</v>
      </c>
      <c r="D105" s="10" t="s">
        <v>58</v>
      </c>
      <c r="E105" s="3">
        <f>C105*36</f>
        <v>144</v>
      </c>
      <c r="F105" s="3">
        <f>C105*16</f>
        <v>64</v>
      </c>
      <c r="G105" s="3">
        <f>E105-F105</f>
        <v>80</v>
      </c>
      <c r="H105" s="3">
        <f>2*16</f>
        <v>32</v>
      </c>
      <c r="I105" s="3">
        <f>G105-H105</f>
        <v>48</v>
      </c>
      <c r="J105" s="3">
        <f>F105/16</f>
        <v>4</v>
      </c>
      <c r="K105" s="3">
        <f>H105/16</f>
        <v>2</v>
      </c>
      <c r="L105" s="3">
        <f>M105-K105-J105</f>
        <v>1.2000000000000002</v>
      </c>
      <c r="M105" s="3">
        <f>E105/20</f>
        <v>7.2</v>
      </c>
    </row>
    <row r="106" spans="2:4" ht="13.5">
      <c r="B106" s="131" t="s">
        <v>80</v>
      </c>
      <c r="C106" s="132"/>
      <c r="D106" s="133"/>
    </row>
    <row r="107" spans="2:4" ht="13.5">
      <c r="B107" s="131" t="s">
        <v>116</v>
      </c>
      <c r="C107" s="132"/>
      <c r="D107" s="133"/>
    </row>
    <row r="108" spans="2:13" ht="13.5">
      <c r="B108" s="18" t="s">
        <v>34</v>
      </c>
      <c r="C108" s="127">
        <v>3</v>
      </c>
      <c r="D108" s="127" t="s">
        <v>57</v>
      </c>
      <c r="E108" s="119">
        <f>C108*36</f>
        <v>108</v>
      </c>
      <c r="F108" s="119">
        <f>C108*16</f>
        <v>48</v>
      </c>
      <c r="G108" s="119">
        <f>E108-F108</f>
        <v>60</v>
      </c>
      <c r="H108" s="119">
        <v>16</v>
      </c>
      <c r="I108" s="119">
        <f>G108-H108</f>
        <v>44</v>
      </c>
      <c r="J108" s="119">
        <f>F108/16</f>
        <v>3</v>
      </c>
      <c r="K108" s="119">
        <f>H108/16</f>
        <v>1</v>
      </c>
      <c r="L108" s="119">
        <f>M108-K108-J108</f>
        <v>1.4000000000000004</v>
      </c>
      <c r="M108" s="119">
        <f>E108/20</f>
        <v>5.4</v>
      </c>
    </row>
    <row r="109" spans="2:13" ht="13.5">
      <c r="B109" s="48" t="s">
        <v>44</v>
      </c>
      <c r="C109" s="128"/>
      <c r="D109" s="128"/>
      <c r="E109" s="120"/>
      <c r="F109" s="120"/>
      <c r="G109" s="120"/>
      <c r="H109" s="120"/>
      <c r="I109" s="120"/>
      <c r="J109" s="120"/>
      <c r="K109" s="120"/>
      <c r="L109" s="120"/>
      <c r="M109" s="120"/>
    </row>
    <row r="110" spans="2:13" ht="13.5">
      <c r="B110" s="18" t="s">
        <v>39</v>
      </c>
      <c r="C110" s="129"/>
      <c r="D110" s="129"/>
      <c r="E110" s="121"/>
      <c r="F110" s="121"/>
      <c r="G110" s="121"/>
      <c r="H110" s="121"/>
      <c r="I110" s="121"/>
      <c r="J110" s="121"/>
      <c r="K110" s="121"/>
      <c r="L110" s="121"/>
      <c r="M110" s="121"/>
    </row>
    <row r="111" spans="2:4" ht="13.5">
      <c r="B111" s="131" t="s">
        <v>172</v>
      </c>
      <c r="C111" s="132"/>
      <c r="D111" s="133"/>
    </row>
    <row r="112" spans="2:13" ht="13.5">
      <c r="B112" s="18" t="s">
        <v>7</v>
      </c>
      <c r="C112" s="127">
        <v>3</v>
      </c>
      <c r="D112" s="127" t="s">
        <v>58</v>
      </c>
      <c r="E112" s="123">
        <f>C112*36</f>
        <v>108</v>
      </c>
      <c r="F112" s="123">
        <f>C112*16</f>
        <v>48</v>
      </c>
      <c r="G112" s="123">
        <f>E112-F112</f>
        <v>60</v>
      </c>
      <c r="H112" s="123">
        <f>2*16</f>
        <v>32</v>
      </c>
      <c r="I112" s="123">
        <f>G112-H112</f>
        <v>28</v>
      </c>
      <c r="J112" s="123">
        <f>F112/16</f>
        <v>3</v>
      </c>
      <c r="K112" s="123">
        <v>1</v>
      </c>
      <c r="L112" s="123">
        <f>M112-K112-J112</f>
        <v>1.4000000000000004</v>
      </c>
      <c r="M112" s="123">
        <f>E112/20</f>
        <v>5.4</v>
      </c>
    </row>
    <row r="113" spans="2:13" ht="13.5">
      <c r="B113" s="18" t="s">
        <v>33</v>
      </c>
      <c r="C113" s="128"/>
      <c r="D113" s="128"/>
      <c r="E113" s="123"/>
      <c r="F113" s="123"/>
      <c r="G113" s="123"/>
      <c r="H113" s="123"/>
      <c r="I113" s="123"/>
      <c r="J113" s="123"/>
      <c r="K113" s="123"/>
      <c r="L113" s="123"/>
      <c r="M113" s="123"/>
    </row>
    <row r="114" spans="2:13" ht="13.5">
      <c r="B114" s="18" t="s">
        <v>37</v>
      </c>
      <c r="C114" s="129"/>
      <c r="D114" s="129"/>
      <c r="E114" s="119"/>
      <c r="F114" s="119"/>
      <c r="G114" s="119"/>
      <c r="H114" s="119"/>
      <c r="I114" s="119"/>
      <c r="J114" s="119"/>
      <c r="K114" s="119"/>
      <c r="L114" s="119"/>
      <c r="M114" s="119"/>
    </row>
    <row r="115" spans="2:13" ht="13.5">
      <c r="B115" s="156" t="s">
        <v>115</v>
      </c>
      <c r="C115" s="156"/>
      <c r="D115" s="156"/>
      <c r="E115" s="92"/>
      <c r="F115" s="92"/>
      <c r="G115" s="92"/>
      <c r="H115" s="92"/>
      <c r="I115" s="92"/>
      <c r="J115" s="92"/>
      <c r="K115" s="92"/>
      <c r="L115" s="92"/>
      <c r="M115" s="92"/>
    </row>
    <row r="116" spans="2:13" ht="27">
      <c r="B116" s="25" t="s">
        <v>59</v>
      </c>
      <c r="C116" s="127">
        <v>4</v>
      </c>
      <c r="D116" s="130" t="s">
        <v>58</v>
      </c>
      <c r="E116" s="119">
        <f>C116*36</f>
        <v>144</v>
      </c>
      <c r="F116" s="119">
        <f>C116*16</f>
        <v>64</v>
      </c>
      <c r="G116" s="119">
        <f>E116-F116</f>
        <v>80</v>
      </c>
      <c r="H116" s="119">
        <f>2*16</f>
        <v>32</v>
      </c>
      <c r="I116" s="119">
        <f>G116-H116</f>
        <v>48</v>
      </c>
      <c r="J116" s="119">
        <f>F116/16</f>
        <v>4</v>
      </c>
      <c r="K116" s="119">
        <f>H116/16</f>
        <v>2</v>
      </c>
      <c r="L116" s="119">
        <f>M116-K116-J116</f>
        <v>1.2000000000000002</v>
      </c>
      <c r="M116" s="119">
        <f>E116/20</f>
        <v>7.2</v>
      </c>
    </row>
    <row r="117" spans="2:13" ht="13.5">
      <c r="B117" s="18" t="s">
        <v>42</v>
      </c>
      <c r="C117" s="128"/>
      <c r="D117" s="130"/>
      <c r="E117" s="120"/>
      <c r="F117" s="120"/>
      <c r="G117" s="120"/>
      <c r="H117" s="120"/>
      <c r="I117" s="120"/>
      <c r="J117" s="120"/>
      <c r="K117" s="120"/>
      <c r="L117" s="120"/>
      <c r="M117" s="120"/>
    </row>
    <row r="118" spans="2:13" ht="13.5">
      <c r="B118" s="18" t="s">
        <v>75</v>
      </c>
      <c r="C118" s="129"/>
      <c r="D118" s="130"/>
      <c r="E118" s="121"/>
      <c r="F118" s="121"/>
      <c r="G118" s="121"/>
      <c r="H118" s="121"/>
      <c r="I118" s="121"/>
      <c r="J118" s="121"/>
      <c r="K118" s="121"/>
      <c r="L118" s="121"/>
      <c r="M118" s="121"/>
    </row>
    <row r="119" spans="2:13" ht="13.5">
      <c r="B119" s="22" t="s">
        <v>51</v>
      </c>
      <c r="C119" s="23">
        <v>4</v>
      </c>
      <c r="D119" s="24" t="s">
        <v>57</v>
      </c>
      <c r="E119" s="3">
        <f>C119*36</f>
        <v>144</v>
      </c>
      <c r="F119" s="3"/>
      <c r="G119" s="3">
        <f>E119-F119</f>
        <v>144</v>
      </c>
      <c r="H119" s="3">
        <f>2*16</f>
        <v>32</v>
      </c>
      <c r="I119" s="3">
        <f>G119-H119</f>
        <v>112</v>
      </c>
      <c r="J119" s="3">
        <f>F119/16</f>
        <v>0</v>
      </c>
      <c r="K119" s="3">
        <f>H119/16</f>
        <v>2</v>
      </c>
      <c r="L119" s="3">
        <f>M119-K119-J119</f>
        <v>5.2</v>
      </c>
      <c r="M119" s="3">
        <f>E119/20</f>
        <v>7.2</v>
      </c>
    </row>
    <row r="120" spans="2:13" s="38" customFormat="1" ht="13.5">
      <c r="B120" s="39" t="s">
        <v>68</v>
      </c>
      <c r="C120" s="16">
        <f>C102+C103+C104+C105+C108+C112+C119+C116</f>
        <v>30</v>
      </c>
      <c r="D120" s="16"/>
      <c r="E120" s="31">
        <f>E102+E103+E104+E105+E108+E112+E119+E116</f>
        <v>1080</v>
      </c>
      <c r="F120" s="31">
        <f aca="true" t="shared" si="30" ref="F120:M120">F102+F103+F104+F105+F108+F112+F119+F116</f>
        <v>416</v>
      </c>
      <c r="G120" s="31">
        <f t="shared" si="30"/>
        <v>664</v>
      </c>
      <c r="H120" s="31">
        <f t="shared" si="30"/>
        <v>224</v>
      </c>
      <c r="I120" s="31">
        <f t="shared" si="30"/>
        <v>440</v>
      </c>
      <c r="J120" s="31">
        <f t="shared" si="30"/>
        <v>26</v>
      </c>
      <c r="K120" s="31">
        <f t="shared" si="30"/>
        <v>14</v>
      </c>
      <c r="L120" s="31">
        <f t="shared" si="30"/>
        <v>14</v>
      </c>
      <c r="M120" s="31">
        <f t="shared" si="30"/>
        <v>54.00000000000001</v>
      </c>
    </row>
    <row r="121" spans="2:4" ht="13.5">
      <c r="B121" s="17" t="s">
        <v>85</v>
      </c>
      <c r="C121" s="4">
        <v>6</v>
      </c>
      <c r="D121" s="4">
        <v>2</v>
      </c>
    </row>
    <row r="122" ht="13.5" thickBot="1"/>
    <row r="123" spans="2:13" ht="51" customHeight="1" thickBot="1" thickTop="1">
      <c r="B123" s="8" t="s">
        <v>87</v>
      </c>
      <c r="C123" s="134" t="s">
        <v>76</v>
      </c>
      <c r="D123" s="137" t="s">
        <v>63</v>
      </c>
      <c r="E123" s="152" t="s">
        <v>104</v>
      </c>
      <c r="F123" s="153"/>
      <c r="G123" s="157" t="s">
        <v>105</v>
      </c>
      <c r="H123" s="158"/>
      <c r="I123" s="159"/>
      <c r="J123" s="118" t="s">
        <v>106</v>
      </c>
      <c r="K123" s="118"/>
      <c r="L123" s="118"/>
      <c r="M123" s="118"/>
    </row>
    <row r="124" spans="2:13" ht="12.75">
      <c r="B124" s="150" t="s">
        <v>64</v>
      </c>
      <c r="C124" s="135"/>
      <c r="D124" s="138"/>
      <c r="E124" s="154" t="s">
        <v>53</v>
      </c>
      <c r="F124" s="154" t="s">
        <v>107</v>
      </c>
      <c r="G124" s="124" t="s">
        <v>53</v>
      </c>
      <c r="H124" s="124" t="s">
        <v>108</v>
      </c>
      <c r="I124" s="124" t="s">
        <v>109</v>
      </c>
      <c r="J124" s="118" t="s">
        <v>107</v>
      </c>
      <c r="K124" s="118" t="s">
        <v>108</v>
      </c>
      <c r="L124" s="118" t="s">
        <v>109</v>
      </c>
      <c r="M124" s="118" t="s">
        <v>103</v>
      </c>
    </row>
    <row r="125" spans="2:13" ht="13.5" thickBot="1">
      <c r="B125" s="151"/>
      <c r="C125" s="136"/>
      <c r="D125" s="139"/>
      <c r="E125" s="154"/>
      <c r="F125" s="154"/>
      <c r="G125" s="124"/>
      <c r="H125" s="124"/>
      <c r="I125" s="124"/>
      <c r="J125" s="118"/>
      <c r="K125" s="118"/>
      <c r="L125" s="118"/>
      <c r="M125" s="118"/>
    </row>
    <row r="126" spans="2:4" ht="15.75" thickTop="1">
      <c r="B126" s="147" t="s">
        <v>65</v>
      </c>
      <c r="C126" s="148"/>
      <c r="D126" s="149"/>
    </row>
    <row r="127" spans="2:13" ht="13.5">
      <c r="B127" s="14" t="s">
        <v>22</v>
      </c>
      <c r="C127" s="3">
        <v>4</v>
      </c>
      <c r="D127" s="10" t="s">
        <v>58</v>
      </c>
      <c r="E127" s="3">
        <f>C127*36</f>
        <v>144</v>
      </c>
      <c r="F127" s="3">
        <f>C127*16</f>
        <v>64</v>
      </c>
      <c r="G127" s="3">
        <f>E127-F127</f>
        <v>80</v>
      </c>
      <c r="H127" s="3">
        <f>2*16</f>
        <v>32</v>
      </c>
      <c r="I127" s="3">
        <f>G127-H127</f>
        <v>48</v>
      </c>
      <c r="J127" s="3">
        <f>F127/16</f>
        <v>4</v>
      </c>
      <c r="K127" s="3">
        <f>H127/16</f>
        <v>2</v>
      </c>
      <c r="L127" s="3">
        <f>M127-K127-J127</f>
        <v>1.2000000000000002</v>
      </c>
      <c r="M127" s="3">
        <f>E127/20</f>
        <v>7.2</v>
      </c>
    </row>
    <row r="128" spans="2:13" ht="27" customHeight="1">
      <c r="B128" s="34" t="s">
        <v>113</v>
      </c>
      <c r="C128" s="3">
        <v>4</v>
      </c>
      <c r="D128" s="3" t="s">
        <v>58</v>
      </c>
      <c r="E128" s="3">
        <f>C128*36</f>
        <v>144</v>
      </c>
      <c r="F128" s="3">
        <f>C128*16</f>
        <v>64</v>
      </c>
      <c r="G128" s="3">
        <f>E128-F128</f>
        <v>80</v>
      </c>
      <c r="H128" s="3">
        <f>2*16</f>
        <v>32</v>
      </c>
      <c r="I128" s="3">
        <f>G128-H128</f>
        <v>48</v>
      </c>
      <c r="J128" s="3">
        <f>F128/16</f>
        <v>4</v>
      </c>
      <c r="K128" s="3">
        <f>H128/16</f>
        <v>2</v>
      </c>
      <c r="L128" s="3">
        <f>M128-K128-J128</f>
        <v>1.2000000000000002</v>
      </c>
      <c r="M128" s="3">
        <f>E128/20</f>
        <v>7.2</v>
      </c>
    </row>
    <row r="129" spans="2:4" ht="13.5">
      <c r="B129" s="131" t="s">
        <v>80</v>
      </c>
      <c r="C129" s="132"/>
      <c r="D129" s="133"/>
    </row>
    <row r="130" spans="2:4" ht="13.5">
      <c r="B130" s="131" t="s">
        <v>88</v>
      </c>
      <c r="C130" s="132"/>
      <c r="D130" s="133"/>
    </row>
    <row r="131" spans="2:13" ht="13.5">
      <c r="B131" s="18" t="s">
        <v>10</v>
      </c>
      <c r="C131" s="127">
        <v>6</v>
      </c>
      <c r="D131" s="127" t="s">
        <v>57</v>
      </c>
      <c r="E131" s="119">
        <f>C131*36</f>
        <v>216</v>
      </c>
      <c r="F131" s="119">
        <f>C131*16</f>
        <v>96</v>
      </c>
      <c r="G131" s="119">
        <f>E131-F131</f>
        <v>120</v>
      </c>
      <c r="H131" s="119">
        <f>2*16</f>
        <v>32</v>
      </c>
      <c r="I131" s="119">
        <f>G131-H131</f>
        <v>88</v>
      </c>
      <c r="J131" s="119">
        <f>F131/16</f>
        <v>6</v>
      </c>
      <c r="K131" s="119">
        <f>H131/16</f>
        <v>2</v>
      </c>
      <c r="L131" s="119">
        <f>M131-K131-J131</f>
        <v>2.8000000000000007</v>
      </c>
      <c r="M131" s="119">
        <f>E131/20</f>
        <v>10.8</v>
      </c>
    </row>
    <row r="132" spans="2:13" ht="13.5">
      <c r="B132" s="18" t="s">
        <v>89</v>
      </c>
      <c r="C132" s="128"/>
      <c r="D132" s="128"/>
      <c r="E132" s="120"/>
      <c r="F132" s="120"/>
      <c r="G132" s="120"/>
      <c r="H132" s="120"/>
      <c r="I132" s="120"/>
      <c r="J132" s="120"/>
      <c r="K132" s="120"/>
      <c r="L132" s="120"/>
      <c r="M132" s="120"/>
    </row>
    <row r="133" spans="2:13" ht="13.5">
      <c r="B133" s="18" t="s">
        <v>36</v>
      </c>
      <c r="C133" s="128"/>
      <c r="D133" s="128"/>
      <c r="E133" s="120"/>
      <c r="F133" s="120"/>
      <c r="G133" s="120"/>
      <c r="H133" s="120"/>
      <c r="I133" s="120"/>
      <c r="J133" s="120"/>
      <c r="K133" s="120"/>
      <c r="L133" s="120"/>
      <c r="M133" s="120"/>
    </row>
    <row r="134" spans="2:13" ht="13.5">
      <c r="B134" s="18" t="s">
        <v>47</v>
      </c>
      <c r="C134" s="129"/>
      <c r="D134" s="129"/>
      <c r="E134" s="121"/>
      <c r="F134" s="121"/>
      <c r="G134" s="121"/>
      <c r="H134" s="121"/>
      <c r="I134" s="121"/>
      <c r="J134" s="121"/>
      <c r="K134" s="121"/>
      <c r="L134" s="121"/>
      <c r="M134" s="121"/>
    </row>
    <row r="135" spans="2:4" ht="13.5">
      <c r="B135" s="131" t="s">
        <v>175</v>
      </c>
      <c r="C135" s="132"/>
      <c r="D135" s="133"/>
    </row>
    <row r="136" spans="2:13" ht="13.5">
      <c r="B136" s="18" t="s">
        <v>24</v>
      </c>
      <c r="C136" s="127">
        <v>8</v>
      </c>
      <c r="D136" s="127" t="s">
        <v>58</v>
      </c>
      <c r="E136" s="123">
        <f>C136*36</f>
        <v>288</v>
      </c>
      <c r="F136" s="123">
        <f>C136*16</f>
        <v>128</v>
      </c>
      <c r="G136" s="123">
        <f>E136-F136</f>
        <v>160</v>
      </c>
      <c r="H136" s="123">
        <f>8*8</f>
        <v>64</v>
      </c>
      <c r="I136" s="123">
        <f>G136-H136</f>
        <v>96</v>
      </c>
      <c r="J136" s="123">
        <f>F136/16</f>
        <v>8</v>
      </c>
      <c r="K136" s="123">
        <f>H136/16</f>
        <v>4</v>
      </c>
      <c r="L136" s="123">
        <f>M136-K136-J136</f>
        <v>2.4000000000000004</v>
      </c>
      <c r="M136" s="123">
        <f>E136/20</f>
        <v>14.4</v>
      </c>
    </row>
    <row r="137" spans="2:13" ht="13.5">
      <c r="B137" s="18" t="s">
        <v>2</v>
      </c>
      <c r="C137" s="128"/>
      <c r="D137" s="128"/>
      <c r="E137" s="123"/>
      <c r="F137" s="123"/>
      <c r="G137" s="123"/>
      <c r="H137" s="123"/>
      <c r="I137" s="123"/>
      <c r="J137" s="123"/>
      <c r="K137" s="123"/>
      <c r="L137" s="123"/>
      <c r="M137" s="123"/>
    </row>
    <row r="138" spans="2:13" ht="13.5">
      <c r="B138" s="18" t="s">
        <v>124</v>
      </c>
      <c r="C138" s="128"/>
      <c r="D138" s="128"/>
      <c r="E138" s="123"/>
      <c r="F138" s="123"/>
      <c r="G138" s="123"/>
      <c r="H138" s="123"/>
      <c r="I138" s="123"/>
      <c r="J138" s="123"/>
      <c r="K138" s="123"/>
      <c r="L138" s="123"/>
      <c r="M138" s="123"/>
    </row>
    <row r="139" spans="2:13" ht="13.5">
      <c r="B139" s="18" t="s">
        <v>43</v>
      </c>
      <c r="C139" s="128"/>
      <c r="D139" s="128"/>
      <c r="E139" s="123"/>
      <c r="F139" s="123"/>
      <c r="G139" s="123"/>
      <c r="H139" s="123"/>
      <c r="I139" s="123"/>
      <c r="J139" s="123"/>
      <c r="K139" s="123"/>
      <c r="L139" s="123"/>
      <c r="M139" s="123"/>
    </row>
    <row r="140" spans="2:13" ht="13.5">
      <c r="B140" s="18" t="s">
        <v>38</v>
      </c>
      <c r="C140" s="129"/>
      <c r="D140" s="129"/>
      <c r="E140" s="123"/>
      <c r="F140" s="123"/>
      <c r="G140" s="123"/>
      <c r="H140" s="123"/>
      <c r="I140" s="123"/>
      <c r="J140" s="123"/>
      <c r="K140" s="123"/>
      <c r="L140" s="123"/>
      <c r="M140" s="123"/>
    </row>
    <row r="141" spans="2:4" ht="13.5">
      <c r="B141" s="131" t="s">
        <v>174</v>
      </c>
      <c r="C141" s="132"/>
      <c r="D141" s="133"/>
    </row>
    <row r="142" spans="2:13" ht="13.5">
      <c r="B142" s="18" t="s">
        <v>45</v>
      </c>
      <c r="C142" s="130">
        <v>8</v>
      </c>
      <c r="D142" s="130" t="s">
        <v>58</v>
      </c>
      <c r="E142" s="119">
        <f>C142*36</f>
        <v>288</v>
      </c>
      <c r="F142" s="119">
        <f>C142*16</f>
        <v>128</v>
      </c>
      <c r="G142" s="119">
        <f>E142-F142</f>
        <v>160</v>
      </c>
      <c r="H142" s="119">
        <f>8*8</f>
        <v>64</v>
      </c>
      <c r="I142" s="119">
        <f>G142-H142</f>
        <v>96</v>
      </c>
      <c r="J142" s="119">
        <f>F142/16</f>
        <v>8</v>
      </c>
      <c r="K142" s="119">
        <f>H142/16</f>
        <v>4</v>
      </c>
      <c r="L142" s="119">
        <f>M142-K142-J142</f>
        <v>2.4000000000000004</v>
      </c>
      <c r="M142" s="119">
        <f>E142/20</f>
        <v>14.4</v>
      </c>
    </row>
    <row r="143" spans="2:13" ht="13.5">
      <c r="B143" s="18" t="s">
        <v>35</v>
      </c>
      <c r="C143" s="130"/>
      <c r="D143" s="130"/>
      <c r="E143" s="120"/>
      <c r="F143" s="120"/>
      <c r="G143" s="120"/>
      <c r="H143" s="120"/>
      <c r="I143" s="120"/>
      <c r="J143" s="120"/>
      <c r="K143" s="120"/>
      <c r="L143" s="120"/>
      <c r="M143" s="120"/>
    </row>
    <row r="144" spans="2:13" ht="13.5">
      <c r="B144" s="18" t="s">
        <v>40</v>
      </c>
      <c r="C144" s="130"/>
      <c r="D144" s="130"/>
      <c r="E144" s="120"/>
      <c r="F144" s="120"/>
      <c r="G144" s="120"/>
      <c r="H144" s="120"/>
      <c r="I144" s="120"/>
      <c r="J144" s="120"/>
      <c r="K144" s="120"/>
      <c r="L144" s="120"/>
      <c r="M144" s="120"/>
    </row>
    <row r="145" spans="2:13" ht="13.5">
      <c r="B145" s="18" t="s">
        <v>129</v>
      </c>
      <c r="C145" s="130"/>
      <c r="D145" s="130"/>
      <c r="E145" s="121"/>
      <c r="F145" s="121"/>
      <c r="G145" s="121"/>
      <c r="H145" s="121"/>
      <c r="I145" s="121"/>
      <c r="J145" s="121"/>
      <c r="K145" s="121"/>
      <c r="L145" s="121"/>
      <c r="M145" s="121"/>
    </row>
    <row r="146" spans="2:13" s="38" customFormat="1" ht="13.5">
      <c r="B146" s="39" t="s">
        <v>68</v>
      </c>
      <c r="C146" s="16">
        <f>C127+C128+C131+C136+C142</f>
        <v>30</v>
      </c>
      <c r="D146" s="16"/>
      <c r="E146" s="94">
        <f>E127+E128+E131+E136+E142</f>
        <v>1080</v>
      </c>
      <c r="F146" s="94">
        <f aca="true" t="shared" si="31" ref="F146:M146">F127+F128+F131+F136+F142</f>
        <v>480</v>
      </c>
      <c r="G146" s="94">
        <f t="shared" si="31"/>
        <v>600</v>
      </c>
      <c r="H146" s="94">
        <f t="shared" si="31"/>
        <v>224</v>
      </c>
      <c r="I146" s="94">
        <f t="shared" si="31"/>
        <v>376</v>
      </c>
      <c r="J146" s="94">
        <f t="shared" si="31"/>
        <v>30</v>
      </c>
      <c r="K146" s="94">
        <f t="shared" si="31"/>
        <v>14</v>
      </c>
      <c r="L146" s="94">
        <f t="shared" si="31"/>
        <v>10.000000000000002</v>
      </c>
      <c r="M146" s="94">
        <f t="shared" si="31"/>
        <v>54</v>
      </c>
    </row>
    <row r="147" spans="2:4" ht="13.5">
      <c r="B147" s="17" t="s">
        <v>85</v>
      </c>
      <c r="C147" s="4">
        <v>6</v>
      </c>
      <c r="D147" s="4">
        <v>2</v>
      </c>
    </row>
    <row r="148" ht="13.5" thickBot="1"/>
    <row r="149" spans="2:13" ht="57.75" customHeight="1" thickBot="1" thickTop="1">
      <c r="B149" s="8" t="s">
        <v>118</v>
      </c>
      <c r="C149" s="134" t="s">
        <v>76</v>
      </c>
      <c r="D149" s="137" t="s">
        <v>63</v>
      </c>
      <c r="E149" s="152" t="s">
        <v>104</v>
      </c>
      <c r="F149" s="153"/>
      <c r="G149" s="157" t="s">
        <v>105</v>
      </c>
      <c r="H149" s="158"/>
      <c r="I149" s="159"/>
      <c r="J149" s="118" t="s">
        <v>106</v>
      </c>
      <c r="K149" s="118"/>
      <c r="L149" s="118"/>
      <c r="M149" s="118"/>
    </row>
    <row r="150" spans="2:13" ht="12.75">
      <c r="B150" s="150" t="s">
        <v>64</v>
      </c>
      <c r="C150" s="135"/>
      <c r="D150" s="138"/>
      <c r="E150" s="154" t="s">
        <v>53</v>
      </c>
      <c r="F150" s="154" t="s">
        <v>107</v>
      </c>
      <c r="G150" s="124" t="s">
        <v>53</v>
      </c>
      <c r="H150" s="124" t="s">
        <v>108</v>
      </c>
      <c r="I150" s="124" t="s">
        <v>109</v>
      </c>
      <c r="J150" s="118" t="s">
        <v>107</v>
      </c>
      <c r="K150" s="118" t="s">
        <v>108</v>
      </c>
      <c r="L150" s="118" t="s">
        <v>109</v>
      </c>
      <c r="M150" s="118" t="s">
        <v>103</v>
      </c>
    </row>
    <row r="151" spans="2:13" ht="13.5" thickBot="1">
      <c r="B151" s="151"/>
      <c r="C151" s="136"/>
      <c r="D151" s="139"/>
      <c r="E151" s="154"/>
      <c r="F151" s="154"/>
      <c r="G151" s="124"/>
      <c r="H151" s="124"/>
      <c r="I151" s="124"/>
      <c r="J151" s="118"/>
      <c r="K151" s="118"/>
      <c r="L151" s="118"/>
      <c r="M151" s="118"/>
    </row>
    <row r="152" spans="2:4" ht="15.75" thickTop="1">
      <c r="B152" s="147" t="s">
        <v>65</v>
      </c>
      <c r="C152" s="148"/>
      <c r="D152" s="149"/>
    </row>
    <row r="153" spans="2:13" ht="13.5">
      <c r="B153" s="14" t="s">
        <v>17</v>
      </c>
      <c r="C153" s="3">
        <v>2</v>
      </c>
      <c r="D153" s="10" t="s">
        <v>57</v>
      </c>
      <c r="E153" s="3">
        <f>C153*36</f>
        <v>72</v>
      </c>
      <c r="F153" s="3">
        <v>30</v>
      </c>
      <c r="G153" s="3">
        <f>E153-F153</f>
        <v>42</v>
      </c>
      <c r="H153" s="3">
        <v>10</v>
      </c>
      <c r="I153" s="3">
        <f>G153-H153</f>
        <v>32</v>
      </c>
      <c r="J153" s="3">
        <f>F153/10</f>
        <v>3</v>
      </c>
      <c r="K153" s="3">
        <f>H153/10</f>
        <v>1</v>
      </c>
      <c r="L153" s="3">
        <v>2</v>
      </c>
      <c r="M153" s="3">
        <f>E153/20</f>
        <v>3.6</v>
      </c>
    </row>
    <row r="154" spans="2:4" ht="13.5">
      <c r="B154" s="131" t="s">
        <v>80</v>
      </c>
      <c r="C154" s="132"/>
      <c r="D154" s="133"/>
    </row>
    <row r="155" spans="2:4" ht="13.5">
      <c r="B155" s="131" t="s">
        <v>174</v>
      </c>
      <c r="C155" s="132"/>
      <c r="D155" s="133"/>
    </row>
    <row r="156" spans="2:13" ht="13.5">
      <c r="B156" s="18" t="s">
        <v>41</v>
      </c>
      <c r="C156" s="127">
        <v>8</v>
      </c>
      <c r="D156" s="127" t="s">
        <v>58</v>
      </c>
      <c r="E156" s="119">
        <f>C156*36</f>
        <v>288</v>
      </c>
      <c r="F156" s="119">
        <v>120</v>
      </c>
      <c r="G156" s="119">
        <f>E156-F156</f>
        <v>168</v>
      </c>
      <c r="H156" s="119">
        <v>80</v>
      </c>
      <c r="I156" s="119">
        <f>G156-H156</f>
        <v>88</v>
      </c>
      <c r="J156" s="119">
        <f>F156/10</f>
        <v>12</v>
      </c>
      <c r="K156" s="119">
        <v>4</v>
      </c>
      <c r="L156" s="119">
        <v>14</v>
      </c>
      <c r="M156" s="119">
        <f>E156/20</f>
        <v>14.4</v>
      </c>
    </row>
    <row r="157" spans="2:13" ht="13.5">
      <c r="B157" s="25" t="s">
        <v>122</v>
      </c>
      <c r="C157" s="128"/>
      <c r="D157" s="128"/>
      <c r="E157" s="120"/>
      <c r="F157" s="120"/>
      <c r="G157" s="120"/>
      <c r="H157" s="120"/>
      <c r="I157" s="120"/>
      <c r="J157" s="120"/>
      <c r="K157" s="120"/>
      <c r="L157" s="120"/>
      <c r="M157" s="120"/>
    </row>
    <row r="158" spans="2:13" ht="13.5">
      <c r="B158" s="18" t="s">
        <v>90</v>
      </c>
      <c r="C158" s="128"/>
      <c r="D158" s="128"/>
      <c r="E158" s="120"/>
      <c r="F158" s="120"/>
      <c r="G158" s="120"/>
      <c r="H158" s="120"/>
      <c r="I158" s="120"/>
      <c r="J158" s="120"/>
      <c r="K158" s="120"/>
      <c r="L158" s="120"/>
      <c r="M158" s="120"/>
    </row>
    <row r="159" spans="2:13" ht="13.5">
      <c r="B159" s="18" t="s">
        <v>62</v>
      </c>
      <c r="C159" s="129"/>
      <c r="D159" s="129"/>
      <c r="E159" s="120"/>
      <c r="F159" s="120"/>
      <c r="G159" s="120"/>
      <c r="H159" s="120"/>
      <c r="I159" s="120"/>
      <c r="J159" s="120"/>
      <c r="K159" s="120"/>
      <c r="L159" s="120"/>
      <c r="M159" s="120"/>
    </row>
    <row r="160" spans="2:13" ht="13.5">
      <c r="B160" s="131" t="s">
        <v>174</v>
      </c>
      <c r="C160" s="13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</row>
    <row r="161" spans="2:13" ht="13.5">
      <c r="B161" s="18" t="s">
        <v>123</v>
      </c>
      <c r="C161" s="127">
        <v>8</v>
      </c>
      <c r="D161" s="127" t="s">
        <v>58</v>
      </c>
      <c r="E161" s="119">
        <f>C161*36</f>
        <v>288</v>
      </c>
      <c r="F161" s="119">
        <v>120</v>
      </c>
      <c r="G161" s="119">
        <f>E161-F161</f>
        <v>168</v>
      </c>
      <c r="H161" s="119">
        <v>80</v>
      </c>
      <c r="I161" s="119">
        <f>G161-H161</f>
        <v>88</v>
      </c>
      <c r="J161" s="119">
        <f>F161/10</f>
        <v>12</v>
      </c>
      <c r="K161" s="119">
        <v>4</v>
      </c>
      <c r="L161" s="119">
        <v>14</v>
      </c>
      <c r="M161" s="119">
        <f>E161/20</f>
        <v>14.4</v>
      </c>
    </row>
    <row r="162" spans="2:13" ht="13.5">
      <c r="B162" s="18" t="s">
        <v>11</v>
      </c>
      <c r="C162" s="128"/>
      <c r="D162" s="128"/>
      <c r="E162" s="120"/>
      <c r="F162" s="120"/>
      <c r="G162" s="120"/>
      <c r="H162" s="120"/>
      <c r="I162" s="120"/>
      <c r="J162" s="120"/>
      <c r="K162" s="120"/>
      <c r="L162" s="120"/>
      <c r="M162" s="120"/>
    </row>
    <row r="163" spans="2:13" ht="13.5">
      <c r="B163" s="18" t="s">
        <v>48</v>
      </c>
      <c r="C163" s="128"/>
      <c r="D163" s="128"/>
      <c r="E163" s="120"/>
      <c r="F163" s="120"/>
      <c r="G163" s="120"/>
      <c r="H163" s="120"/>
      <c r="I163" s="120"/>
      <c r="J163" s="120"/>
      <c r="K163" s="120"/>
      <c r="L163" s="120"/>
      <c r="M163" s="120"/>
    </row>
    <row r="164" spans="2:13" ht="13.5">
      <c r="B164" s="18" t="s">
        <v>49</v>
      </c>
      <c r="C164" s="129"/>
      <c r="D164" s="129"/>
      <c r="E164" s="121"/>
      <c r="F164" s="121"/>
      <c r="G164" s="121"/>
      <c r="H164" s="121"/>
      <c r="I164" s="121"/>
      <c r="J164" s="121"/>
      <c r="K164" s="121"/>
      <c r="L164" s="121"/>
      <c r="M164" s="121"/>
    </row>
    <row r="165" spans="2:13" ht="13.5">
      <c r="B165" s="41" t="s">
        <v>91</v>
      </c>
      <c r="C165" s="42">
        <v>6</v>
      </c>
      <c r="D165" s="43"/>
      <c r="E165" s="44">
        <f>C165*36</f>
        <v>216</v>
      </c>
      <c r="F165" s="44"/>
      <c r="G165" s="44"/>
      <c r="H165" s="44"/>
      <c r="I165" s="44"/>
      <c r="J165" s="44"/>
      <c r="K165" s="44"/>
      <c r="L165" s="44"/>
      <c r="M165" s="44">
        <v>10.8</v>
      </c>
    </row>
    <row r="166" spans="2:13" ht="13.5">
      <c r="B166" s="41" t="s">
        <v>52</v>
      </c>
      <c r="C166" s="42">
        <v>6</v>
      </c>
      <c r="D166" s="43"/>
      <c r="E166" s="44">
        <f>C166*36</f>
        <v>216</v>
      </c>
      <c r="F166" s="44"/>
      <c r="G166" s="44"/>
      <c r="H166" s="44"/>
      <c r="I166" s="44"/>
      <c r="J166" s="44"/>
      <c r="K166" s="44"/>
      <c r="L166" s="44"/>
      <c r="M166" s="44">
        <v>10.8</v>
      </c>
    </row>
    <row r="167" spans="2:13" s="38" customFormat="1" ht="13.5">
      <c r="B167" s="39" t="s">
        <v>68</v>
      </c>
      <c r="C167" s="16">
        <f>C153+C156+C164+C166+C165+C161</f>
        <v>30</v>
      </c>
      <c r="D167" s="16"/>
      <c r="E167" s="31">
        <f>E153+E156+E165+E166+E161</f>
        <v>1080</v>
      </c>
      <c r="F167" s="31">
        <f aca="true" t="shared" si="32" ref="F167:M167">F153+F156+F165+F166+F161</f>
        <v>270</v>
      </c>
      <c r="G167" s="31">
        <f t="shared" si="32"/>
        <v>378</v>
      </c>
      <c r="H167" s="31">
        <f t="shared" si="32"/>
        <v>170</v>
      </c>
      <c r="I167" s="31">
        <f t="shared" si="32"/>
        <v>208</v>
      </c>
      <c r="J167" s="31">
        <f t="shared" si="32"/>
        <v>27</v>
      </c>
      <c r="K167" s="31">
        <f t="shared" si="32"/>
        <v>9</v>
      </c>
      <c r="L167" s="31">
        <f t="shared" si="32"/>
        <v>30</v>
      </c>
      <c r="M167" s="31">
        <f t="shared" si="32"/>
        <v>54</v>
      </c>
    </row>
    <row r="168" spans="2:4" ht="13.5">
      <c r="B168" s="17" t="s">
        <v>85</v>
      </c>
      <c r="C168" s="4">
        <v>4</v>
      </c>
      <c r="D168" s="4">
        <v>1</v>
      </c>
    </row>
    <row r="170" spans="2:4" ht="12.75">
      <c r="B170" s="5" t="s">
        <v>92</v>
      </c>
      <c r="C170" s="5" t="s">
        <v>50</v>
      </c>
      <c r="D170" s="26" t="s">
        <v>102</v>
      </c>
    </row>
    <row r="171" spans="2:4" ht="12.75">
      <c r="B171" s="26" t="s">
        <v>93</v>
      </c>
      <c r="C171" s="27" t="s">
        <v>95</v>
      </c>
      <c r="D171" s="28">
        <v>12</v>
      </c>
    </row>
    <row r="172" spans="2:4" ht="12.75">
      <c r="B172" s="26" t="s">
        <v>97</v>
      </c>
      <c r="C172" s="27" t="s">
        <v>95</v>
      </c>
      <c r="D172" s="28">
        <v>12</v>
      </c>
    </row>
    <row r="173" spans="2:4" ht="12.75">
      <c r="B173" s="26" t="s">
        <v>98</v>
      </c>
      <c r="C173" s="27" t="s">
        <v>95</v>
      </c>
      <c r="D173" s="28">
        <v>12</v>
      </c>
    </row>
    <row r="174" spans="2:4" ht="12.75">
      <c r="B174" s="26" t="s">
        <v>94</v>
      </c>
      <c r="C174" s="26">
        <v>2</v>
      </c>
      <c r="D174" s="28">
        <v>2</v>
      </c>
    </row>
    <row r="175" spans="2:4" ht="12.75">
      <c r="B175" s="26" t="s">
        <v>96</v>
      </c>
      <c r="C175" s="26">
        <v>2</v>
      </c>
      <c r="D175" s="28">
        <v>2</v>
      </c>
    </row>
    <row r="176" spans="2:4" ht="12.75">
      <c r="B176" s="26" t="s">
        <v>99</v>
      </c>
      <c r="C176" s="26">
        <v>4</v>
      </c>
      <c r="D176" s="28">
        <v>2</v>
      </c>
    </row>
    <row r="177" spans="2:4" ht="12.75">
      <c r="B177" s="26" t="s">
        <v>126</v>
      </c>
      <c r="C177" s="26">
        <v>3</v>
      </c>
      <c r="D177" s="28">
        <v>2</v>
      </c>
    </row>
    <row r="178" spans="2:4" ht="12.75">
      <c r="B178" s="26" t="s">
        <v>125</v>
      </c>
      <c r="C178" s="26">
        <v>6</v>
      </c>
      <c r="D178" s="28">
        <v>2</v>
      </c>
    </row>
    <row r="179" spans="2:4" ht="12.75">
      <c r="B179" s="26" t="s">
        <v>100</v>
      </c>
      <c r="C179" s="26">
        <v>5</v>
      </c>
      <c r="D179" s="28">
        <v>2</v>
      </c>
    </row>
    <row r="180" spans="2:4" ht="12.75">
      <c r="B180" s="26" t="s">
        <v>101</v>
      </c>
      <c r="C180" s="26">
        <v>7</v>
      </c>
      <c r="D180" s="28">
        <v>2</v>
      </c>
    </row>
    <row r="181" spans="2:4" ht="12.75">
      <c r="B181" s="26" t="s">
        <v>114</v>
      </c>
      <c r="C181" s="26">
        <v>8</v>
      </c>
      <c r="D181" s="28">
        <v>2</v>
      </c>
    </row>
    <row r="182" spans="2:4" ht="12.75">
      <c r="B182" s="95"/>
      <c r="C182" s="95"/>
      <c r="D182" s="13"/>
    </row>
  </sheetData>
  <mergeCells count="303">
    <mergeCell ref="M62:M65"/>
    <mergeCell ref="D67:D70"/>
    <mergeCell ref="E67:E70"/>
    <mergeCell ref="F67:F70"/>
    <mergeCell ref="G67:G70"/>
    <mergeCell ref="H67:H70"/>
    <mergeCell ref="I67:I70"/>
    <mergeCell ref="J67:J70"/>
    <mergeCell ref="K67:K70"/>
    <mergeCell ref="M156:M159"/>
    <mergeCell ref="E62:E65"/>
    <mergeCell ref="F62:F65"/>
    <mergeCell ref="G62:G65"/>
    <mergeCell ref="H62:H65"/>
    <mergeCell ref="L67:L70"/>
    <mergeCell ref="I62:I65"/>
    <mergeCell ref="J62:J65"/>
    <mergeCell ref="K62:K65"/>
    <mergeCell ref="L62:L65"/>
    <mergeCell ref="I156:I159"/>
    <mergeCell ref="J156:J159"/>
    <mergeCell ref="K156:K159"/>
    <mergeCell ref="L156:L159"/>
    <mergeCell ref="E161:E164"/>
    <mergeCell ref="F161:F164"/>
    <mergeCell ref="G161:G164"/>
    <mergeCell ref="H161:H164"/>
    <mergeCell ref="B155:D155"/>
    <mergeCell ref="B154:D154"/>
    <mergeCell ref="G156:G159"/>
    <mergeCell ref="H156:H159"/>
    <mergeCell ref="E156:E159"/>
    <mergeCell ref="F156:F159"/>
    <mergeCell ref="E150:E151"/>
    <mergeCell ref="F150:F151"/>
    <mergeCell ref="M108:M110"/>
    <mergeCell ref="E131:E134"/>
    <mergeCell ref="F131:F134"/>
    <mergeCell ref="G131:G134"/>
    <mergeCell ref="H131:H134"/>
    <mergeCell ref="I131:I134"/>
    <mergeCell ref="J131:J134"/>
    <mergeCell ref="K131:K134"/>
    <mergeCell ref="J112:J114"/>
    <mergeCell ref="K112:K114"/>
    <mergeCell ref="L112:L114"/>
    <mergeCell ref="K108:K110"/>
    <mergeCell ref="L108:L110"/>
    <mergeCell ref="F112:F114"/>
    <mergeCell ref="G112:G114"/>
    <mergeCell ref="H112:H114"/>
    <mergeCell ref="I112:I114"/>
    <mergeCell ref="H86:H87"/>
    <mergeCell ref="M89:M91"/>
    <mergeCell ref="E44:E46"/>
    <mergeCell ref="F44:F46"/>
    <mergeCell ref="G44:G46"/>
    <mergeCell ref="H44:H46"/>
    <mergeCell ref="I44:I46"/>
    <mergeCell ref="J44:J46"/>
    <mergeCell ref="K44:K46"/>
    <mergeCell ref="L44:L46"/>
    <mergeCell ref="M150:M151"/>
    <mergeCell ref="E136:E140"/>
    <mergeCell ref="F136:F140"/>
    <mergeCell ref="G136:G140"/>
    <mergeCell ref="H136:H140"/>
    <mergeCell ref="I136:I140"/>
    <mergeCell ref="J136:J140"/>
    <mergeCell ref="K136:K140"/>
    <mergeCell ref="L136:L140"/>
    <mergeCell ref="M136:M140"/>
    <mergeCell ref="G150:G151"/>
    <mergeCell ref="H150:H151"/>
    <mergeCell ref="M124:M125"/>
    <mergeCell ref="E149:F149"/>
    <mergeCell ref="G149:I149"/>
    <mergeCell ref="J149:M149"/>
    <mergeCell ref="M131:M134"/>
    <mergeCell ref="L131:L134"/>
    <mergeCell ref="I124:I125"/>
    <mergeCell ref="J124:J125"/>
    <mergeCell ref="K124:K125"/>
    <mergeCell ref="L124:L125"/>
    <mergeCell ref="E124:E125"/>
    <mergeCell ref="F124:F125"/>
    <mergeCell ref="G124:G125"/>
    <mergeCell ref="H124:H125"/>
    <mergeCell ref="E123:F123"/>
    <mergeCell ref="G123:I123"/>
    <mergeCell ref="J123:M123"/>
    <mergeCell ref="E108:E110"/>
    <mergeCell ref="F108:F110"/>
    <mergeCell ref="G108:G110"/>
    <mergeCell ref="H108:H110"/>
    <mergeCell ref="I108:I110"/>
    <mergeCell ref="J108:J110"/>
    <mergeCell ref="E112:E114"/>
    <mergeCell ref="G99:G100"/>
    <mergeCell ref="H99:H100"/>
    <mergeCell ref="I99:I100"/>
    <mergeCell ref="J99:J100"/>
    <mergeCell ref="I86:I87"/>
    <mergeCell ref="J86:J87"/>
    <mergeCell ref="K86:K87"/>
    <mergeCell ref="L86:L87"/>
    <mergeCell ref="G98:I98"/>
    <mergeCell ref="J98:M98"/>
    <mergeCell ref="K89:K91"/>
    <mergeCell ref="L89:L91"/>
    <mergeCell ref="L93:L94"/>
    <mergeCell ref="M93:M94"/>
    <mergeCell ref="J89:J91"/>
    <mergeCell ref="G89:G91"/>
    <mergeCell ref="H89:H91"/>
    <mergeCell ref="I76:I77"/>
    <mergeCell ref="J76:J77"/>
    <mergeCell ref="K76:K77"/>
    <mergeCell ref="L76:L77"/>
    <mergeCell ref="E76:E77"/>
    <mergeCell ref="F76:F77"/>
    <mergeCell ref="G76:G77"/>
    <mergeCell ref="H76:H77"/>
    <mergeCell ref="H33:H34"/>
    <mergeCell ref="E75:F75"/>
    <mergeCell ref="G75:I75"/>
    <mergeCell ref="J75:M75"/>
    <mergeCell ref="I51:I52"/>
    <mergeCell ref="J51:J52"/>
    <mergeCell ref="K51:K52"/>
    <mergeCell ref="L51:L52"/>
    <mergeCell ref="E51:E52"/>
    <mergeCell ref="F51:F52"/>
    <mergeCell ref="G51:G52"/>
    <mergeCell ref="H51:H52"/>
    <mergeCell ref="M33:M34"/>
    <mergeCell ref="M51:M52"/>
    <mergeCell ref="M44:M46"/>
    <mergeCell ref="G50:I50"/>
    <mergeCell ref="J50:M50"/>
    <mergeCell ref="I33:I34"/>
    <mergeCell ref="J33:J34"/>
    <mergeCell ref="K33:K34"/>
    <mergeCell ref="F33:F34"/>
    <mergeCell ref="G33:G34"/>
    <mergeCell ref="E19:E20"/>
    <mergeCell ref="F19:F20"/>
    <mergeCell ref="J4:J5"/>
    <mergeCell ref="K4:K5"/>
    <mergeCell ref="M19:M20"/>
    <mergeCell ref="E32:F32"/>
    <mergeCell ref="G32:I32"/>
    <mergeCell ref="J32:M32"/>
    <mergeCell ref="I19:I20"/>
    <mergeCell ref="J19:J20"/>
    <mergeCell ref="K19:K20"/>
    <mergeCell ref="L19:L20"/>
    <mergeCell ref="C161:C164"/>
    <mergeCell ref="D161:D164"/>
    <mergeCell ref="J3:M3"/>
    <mergeCell ref="E18:F18"/>
    <mergeCell ref="G18:I18"/>
    <mergeCell ref="J18:M18"/>
    <mergeCell ref="E3:F3"/>
    <mergeCell ref="G3:I3"/>
    <mergeCell ref="E4:E5"/>
    <mergeCell ref="F4:F5"/>
    <mergeCell ref="B101:D101"/>
    <mergeCell ref="B160:D160"/>
    <mergeCell ref="C156:C159"/>
    <mergeCell ref="D156:D159"/>
    <mergeCell ref="C149:C151"/>
    <mergeCell ref="D149:D151"/>
    <mergeCell ref="B150:B151"/>
    <mergeCell ref="B152:D152"/>
    <mergeCell ref="C142:C145"/>
    <mergeCell ref="D142:D145"/>
    <mergeCell ref="B141:D141"/>
    <mergeCell ref="C136:C140"/>
    <mergeCell ref="D136:D140"/>
    <mergeCell ref="B115:D115"/>
    <mergeCell ref="C123:C125"/>
    <mergeCell ref="D123:D125"/>
    <mergeCell ref="B124:B125"/>
    <mergeCell ref="B135:D135"/>
    <mergeCell ref="B126:D126"/>
    <mergeCell ref="B129:D129"/>
    <mergeCell ref="B76:B77"/>
    <mergeCell ref="B78:D78"/>
    <mergeCell ref="B84:D84"/>
    <mergeCell ref="B85:D85"/>
    <mergeCell ref="C75:C77"/>
    <mergeCell ref="D75:D77"/>
    <mergeCell ref="C67:C70"/>
    <mergeCell ref="B53:D53"/>
    <mergeCell ref="B60:D60"/>
    <mergeCell ref="B61:D61"/>
    <mergeCell ref="B66:D66"/>
    <mergeCell ref="C62:C65"/>
    <mergeCell ref="D62:D65"/>
    <mergeCell ref="I4:I5"/>
    <mergeCell ref="E50:F50"/>
    <mergeCell ref="B43:D43"/>
    <mergeCell ref="C50:C52"/>
    <mergeCell ref="D50:D52"/>
    <mergeCell ref="B51:B52"/>
    <mergeCell ref="C44:C46"/>
    <mergeCell ref="D44:D46"/>
    <mergeCell ref="G19:G20"/>
    <mergeCell ref="E33:E34"/>
    <mergeCell ref="B35:D35"/>
    <mergeCell ref="B2:M2"/>
    <mergeCell ref="C32:C34"/>
    <mergeCell ref="D32:D34"/>
    <mergeCell ref="B33:B34"/>
    <mergeCell ref="G4:G5"/>
    <mergeCell ref="H4:H5"/>
    <mergeCell ref="H19:H20"/>
    <mergeCell ref="L4:L5"/>
    <mergeCell ref="M4:M5"/>
    <mergeCell ref="C108:C110"/>
    <mergeCell ref="D108:D110"/>
    <mergeCell ref="D3:D5"/>
    <mergeCell ref="B4:B5"/>
    <mergeCell ref="B21:D21"/>
    <mergeCell ref="B6:D6"/>
    <mergeCell ref="C3:C5"/>
    <mergeCell ref="C18:C20"/>
    <mergeCell ref="D18:D20"/>
    <mergeCell ref="B19:B20"/>
    <mergeCell ref="G86:G87"/>
    <mergeCell ref="E93:E94"/>
    <mergeCell ref="F93:F94"/>
    <mergeCell ref="G93:G94"/>
    <mergeCell ref="F86:F87"/>
    <mergeCell ref="D98:D100"/>
    <mergeCell ref="B92:D92"/>
    <mergeCell ref="C86:C87"/>
    <mergeCell ref="F89:F91"/>
    <mergeCell ref="D93:D94"/>
    <mergeCell ref="B99:B100"/>
    <mergeCell ref="E98:F98"/>
    <mergeCell ref="E99:E100"/>
    <mergeCell ref="F99:F100"/>
    <mergeCell ref="D86:D87"/>
    <mergeCell ref="C98:C100"/>
    <mergeCell ref="E86:E87"/>
    <mergeCell ref="C93:C94"/>
    <mergeCell ref="B130:D130"/>
    <mergeCell ref="C131:C134"/>
    <mergeCell ref="D131:D134"/>
    <mergeCell ref="B106:D106"/>
    <mergeCell ref="C116:C118"/>
    <mergeCell ref="D116:D118"/>
    <mergeCell ref="B107:D107"/>
    <mergeCell ref="B111:D111"/>
    <mergeCell ref="C112:C114"/>
    <mergeCell ref="D112:D114"/>
    <mergeCell ref="J93:J94"/>
    <mergeCell ref="K93:K94"/>
    <mergeCell ref="I89:I91"/>
    <mergeCell ref="B88:D88"/>
    <mergeCell ref="C89:C91"/>
    <mergeCell ref="D89:D91"/>
    <mergeCell ref="E89:E91"/>
    <mergeCell ref="I150:I151"/>
    <mergeCell ref="J150:J151"/>
    <mergeCell ref="K150:K151"/>
    <mergeCell ref="L150:L151"/>
    <mergeCell ref="I161:I164"/>
    <mergeCell ref="J161:J164"/>
    <mergeCell ref="K161:K164"/>
    <mergeCell ref="L161:L164"/>
    <mergeCell ref="M161:M164"/>
    <mergeCell ref="E142:E145"/>
    <mergeCell ref="F142:F145"/>
    <mergeCell ref="G142:G145"/>
    <mergeCell ref="H142:H145"/>
    <mergeCell ref="I142:I145"/>
    <mergeCell ref="J142:J145"/>
    <mergeCell ref="K142:K145"/>
    <mergeCell ref="L142:L145"/>
    <mergeCell ref="M142:M145"/>
    <mergeCell ref="K1:O1"/>
    <mergeCell ref="L116:L118"/>
    <mergeCell ref="M116:M118"/>
    <mergeCell ref="M112:M114"/>
    <mergeCell ref="K116:K118"/>
    <mergeCell ref="M86:M87"/>
    <mergeCell ref="L33:L34"/>
    <mergeCell ref="M67:M70"/>
    <mergeCell ref="K99:K100"/>
    <mergeCell ref="L99:L100"/>
    <mergeCell ref="M76:M77"/>
    <mergeCell ref="M99:M100"/>
    <mergeCell ref="E116:E118"/>
    <mergeCell ref="F116:F118"/>
    <mergeCell ref="G116:G118"/>
    <mergeCell ref="H116:H118"/>
    <mergeCell ref="I116:I118"/>
    <mergeCell ref="J116:J118"/>
    <mergeCell ref="H93:H94"/>
    <mergeCell ref="I93:I94"/>
  </mergeCells>
  <printOptions/>
  <pageMargins left="0.75" right="0.75" top="0.27" bottom="0.24" header="0.27" footer="0.17"/>
  <pageSetup horizontalDpi="600" verticalDpi="600" orientation="landscape" paperSize="9" scale="70" r:id="rId1"/>
  <rowBreaks count="4" manualBreakCount="4">
    <brk id="31" max="255" man="1"/>
    <brk id="74" max="255" man="1"/>
    <brk id="122" max="255" man="1"/>
    <brk id="1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Palt</dc:creator>
  <cp:keywords/>
  <dc:description/>
  <cp:lastModifiedBy>PV</cp:lastModifiedBy>
  <cp:lastPrinted>2009-12-14T16:02:04Z</cp:lastPrinted>
  <dcterms:created xsi:type="dcterms:W3CDTF">2009-05-22T14:49:25Z</dcterms:created>
  <dcterms:modified xsi:type="dcterms:W3CDTF">2009-12-21T07:24:36Z</dcterms:modified>
  <cp:category/>
  <cp:version/>
  <cp:contentType/>
  <cp:contentStatus/>
</cp:coreProperties>
</file>